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20" yWindow="0" windowWidth="18975" windowHeight="11760"/>
  </bookViews>
  <sheets>
    <sheet name="Art. 383" sheetId="1" r:id="rId1"/>
    <sheet name="Art. 384" sheetId="2" r:id="rId2"/>
  </sheets>
  <calcPr calcId="145621"/>
</workbook>
</file>

<file path=xl/calcChain.xml><?xml version="1.0" encoding="utf-8"?>
<calcChain xmlns="http://schemas.openxmlformats.org/spreadsheetml/2006/main">
  <c r="F12" i="2" l="1"/>
  <c r="I5" i="2"/>
  <c r="F15" i="1"/>
  <c r="F18" i="1" s="1"/>
  <c r="F22" i="1" s="1"/>
  <c r="F29" i="1"/>
  <c r="F37" i="1"/>
  <c r="F38" i="1" s="1"/>
  <c r="F40" i="1" s="1"/>
  <c r="I6" i="2"/>
  <c r="B22" i="2"/>
  <c r="B23" i="2"/>
  <c r="B24" i="2"/>
  <c r="B25" i="2"/>
  <c r="B26" i="2"/>
  <c r="B27" i="2"/>
  <c r="B28" i="2"/>
  <c r="B29" i="2"/>
  <c r="B30" i="2"/>
  <c r="B31" i="2"/>
  <c r="B32" i="2"/>
  <c r="B33" i="2"/>
  <c r="B34" i="2"/>
  <c r="B35" i="2"/>
  <c r="B36" i="2"/>
  <c r="B37" i="2"/>
  <c r="B38" i="2"/>
  <c r="B39" i="2"/>
  <c r="B40" i="2"/>
  <c r="B41" i="2"/>
  <c r="B42" i="2"/>
  <c r="B43" i="2"/>
  <c r="B44" i="2"/>
  <c r="B45"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J17" i="2"/>
  <c r="J18" i="2"/>
  <c r="J19" i="2"/>
  <c r="J20" i="2"/>
  <c r="J21" i="2"/>
  <c r="J22" i="2"/>
  <c r="J23" i="2"/>
  <c r="J24" i="2"/>
  <c r="J25" i="2"/>
  <c r="J26" i="2"/>
  <c r="J27" i="2"/>
  <c r="J28" i="2"/>
  <c r="J29" i="2"/>
  <c r="J30" i="2"/>
  <c r="J31" i="2"/>
  <c r="J32" i="2"/>
  <c r="J33" i="2"/>
  <c r="J34" i="2"/>
  <c r="J35" i="2"/>
  <c r="J36" i="2"/>
  <c r="J37" i="2"/>
  <c r="J38" i="2"/>
  <c r="J39" i="2"/>
  <c r="J40" i="2"/>
  <c r="J41" i="2"/>
  <c r="J42" i="2"/>
  <c r="J43" i="2"/>
  <c r="D57" i="1"/>
  <c r="F30" i="1" l="1"/>
  <c r="I4" i="2"/>
  <c r="F41" i="1"/>
  <c r="F43" i="1" s="1"/>
  <c r="F44" i="1" s="1"/>
  <c r="F46" i="1" s="1"/>
  <c r="F48" i="1" s="1"/>
  <c r="I10" i="2"/>
  <c r="E17" i="2" s="1"/>
  <c r="F13" i="2" l="1"/>
  <c r="I30" i="2" s="1"/>
  <c r="D58" i="1"/>
  <c r="I52" i="1"/>
  <c r="M22" i="2"/>
  <c r="M38" i="2"/>
  <c r="M30" i="2" l="1"/>
  <c r="E35" i="2"/>
  <c r="E18" i="2"/>
  <c r="M44" i="2"/>
  <c r="M42" i="2"/>
  <c r="M34" i="2"/>
  <c r="M26" i="2"/>
  <c r="E43" i="2"/>
  <c r="E27" i="2"/>
  <c r="I38" i="2"/>
  <c r="I22" i="2"/>
  <c r="M45" i="2"/>
  <c r="M40" i="2"/>
  <c r="M36" i="2"/>
  <c r="M32" i="2"/>
  <c r="M28" i="2"/>
  <c r="M24" i="2"/>
  <c r="M18" i="2"/>
  <c r="E39" i="2"/>
  <c r="E31" i="2"/>
  <c r="E23" i="2"/>
  <c r="I42" i="2"/>
  <c r="I34" i="2"/>
  <c r="I26" i="2"/>
  <c r="I18" i="2"/>
  <c r="M20" i="2"/>
  <c r="E45" i="2"/>
  <c r="E41" i="2"/>
  <c r="E37" i="2"/>
  <c r="E33" i="2"/>
  <c r="E29" i="2"/>
  <c r="E25" i="2"/>
  <c r="E21" i="2"/>
  <c r="I44" i="2"/>
  <c r="I40" i="2"/>
  <c r="I36" i="2"/>
  <c r="I32" i="2"/>
  <c r="I28" i="2"/>
  <c r="I24" i="2"/>
  <c r="I20" i="2"/>
  <c r="E20" i="2"/>
  <c r="M43" i="2"/>
  <c r="M41" i="2"/>
  <c r="M39" i="2"/>
  <c r="M37" i="2"/>
  <c r="M35" i="2"/>
  <c r="M33" i="2"/>
  <c r="M31" i="2"/>
  <c r="M29" i="2"/>
  <c r="M27" i="2"/>
  <c r="M25" i="2"/>
  <c r="M23" i="2"/>
  <c r="M21" i="2"/>
  <c r="M19" i="2"/>
  <c r="M17" i="2"/>
  <c r="E44" i="2"/>
  <c r="E42" i="2"/>
  <c r="E40" i="2"/>
  <c r="E38" i="2"/>
  <c r="E36" i="2"/>
  <c r="E34" i="2"/>
  <c r="E32" i="2"/>
  <c r="E30" i="2"/>
  <c r="E28" i="2"/>
  <c r="E26" i="2"/>
  <c r="E24" i="2"/>
  <c r="E22" i="2"/>
  <c r="E19" i="2"/>
  <c r="I45" i="2"/>
  <c r="I43" i="2"/>
  <c r="I41" i="2"/>
  <c r="I39" i="2"/>
  <c r="I37" i="2"/>
  <c r="I35" i="2"/>
  <c r="I33" i="2"/>
  <c r="I31" i="2"/>
  <c r="I29" i="2"/>
  <c r="I27" i="2"/>
  <c r="I25" i="2"/>
  <c r="I23" i="2"/>
  <c r="I21" i="2"/>
  <c r="I19" i="2"/>
  <c r="I17" i="2"/>
  <c r="I53" i="1"/>
  <c r="I55" i="1"/>
  <c r="I54" i="1"/>
  <c r="I46" i="2" l="1"/>
  <c r="M46" i="2"/>
  <c r="E46" i="2"/>
  <c r="G63" i="1"/>
  <c r="E47" i="2" l="1"/>
  <c r="G62" i="1" s="1"/>
</calcChain>
</file>

<file path=xl/comments1.xml><?xml version="1.0" encoding="utf-8"?>
<comments xmlns="http://schemas.openxmlformats.org/spreadsheetml/2006/main">
  <authors>
    <author>Gateway</author>
    <author>scastillo</author>
    <author>demo Diego Sanchez</author>
  </authors>
  <commentList>
    <comment ref="F17" authorId="0">
      <text>
        <r>
          <rPr>
            <b/>
            <sz val="9"/>
            <color indexed="81"/>
            <rFont val="Tahoma"/>
            <family val="2"/>
          </rPr>
          <t>El valor de ingresos por alimentacion aplica para salarios hasta 310 UVT ($8.520.350 2014) Dichos ingresos NO CONSTITUYEN INGRESO PARA EL TRABAJADOR por lo tanto no se deben tener en cuenta en la depuracion (Art 387-1 E.T).
El pago recibido no puede superar 41 uvt (1.126.885 Año 2014), el exceso sera ingreso gravado, sometido a la depuracion normal.</t>
        </r>
      </text>
    </comment>
    <comment ref="C25" authorId="1">
      <text>
        <r>
          <rPr>
            <sz val="12"/>
            <color indexed="81"/>
            <rFont val="Arial"/>
          </rPr>
          <t xml:space="preserve">Sumatoria de los intereses del certificado de la entidad financiera dividio entre el número de meses. No puede exceder 100 UVT.
</t>
        </r>
      </text>
    </comment>
    <comment ref="C26" authorId="0">
      <text>
        <r>
          <rPr>
            <sz val="10"/>
            <color indexed="81"/>
            <rFont val="Arial"/>
          </rPr>
          <t>Los hijos del contribuyente que tengan hasta 18 años de edad y dependan económicamente del contribuyente.
Los hijos del contribuyente con edad entre 18 y 23 años, cuando el padre o madre contribuyente persona natural se encuentre financiando su educación en instituciones formales de educación superior certificadas por el ICFES o la autoridad oficial correspondiente; o en los programas técnicos de educación no formal debidamente acreditados por la autoridad competente.
Los hijos del contribuyente mayores de 23 años que se encuentren en situación de dependencia originada en factores físicos o psicológicos que sean certificados por Medicina Legal.
El cónyuge o compañero permanente del contribuyente que se encuentre en situación de dependencia sea por ausencia de ingresos o ingresos en el año menores a doscientos sesenta (260) UVT, $7.146.100 2014 certificada por contador público, o por dependencia originada en factores físicos o psicológicos que sean certificados por Medicina Legal, y,
Los padres y los hermanos del contribuyente que se encuentren en situación de dependencia, sea por ausencia de ingresos o ingresos en el año menores a doscientas sesenta (260) UVT, $7.146.100 2014 certificada por contador público, o por dependencia originada en factores físicos o psicológicos que sean certificados por Medicina Legal.</t>
        </r>
      </text>
    </comment>
    <comment ref="C27" authorId="2">
      <text>
        <r>
          <rPr>
            <b/>
            <sz val="12"/>
            <color indexed="81"/>
            <rFont val="Arial"/>
          </rPr>
          <t>a. Los pagos efectuados por contratos de prestación de servicios a empresas de medicina prepagada vigiladas por la Superintendencia Nacional de Salud, que impliquen protección al trabajador, su cónyuge, sus hijos y/o dependientes.
b. Los pagos efectuados por seguros de salud, expedidos por compañías de seguros vigiladas por la Superintendencia Financiera de Colombia, con la misma limitación del literal anterior.</t>
        </r>
      </text>
    </comment>
    <comment ref="C43" authorId="0">
      <text>
        <r>
          <rPr>
            <b/>
            <sz val="9"/>
            <color indexed="81"/>
            <rFont val="Tahoma"/>
            <family val="2"/>
          </rPr>
          <t xml:space="preserve">25% del subtotal 4 Limitadas a240 uvt (6.786.900 AÑO 2015), Art.206 Numeral 10. El cálculo de esta renta exenta se efectuará una vez se detraiga del valor total de los pagos laborales recibidos por el trabajador, </t>
        </r>
        <r>
          <rPr>
            <b/>
            <sz val="9"/>
            <color indexed="10"/>
            <rFont val="Tahoma"/>
          </rPr>
          <t xml:space="preserve">los ingresos no constitutivos de renta, las deducciones y las demás rentas exentas </t>
        </r>
        <r>
          <rPr>
            <b/>
            <sz val="9"/>
            <color indexed="81"/>
            <rFont val="Tahoma"/>
            <family val="2"/>
          </rPr>
          <t>diferentes a la establecida en el presente numeral.</t>
        </r>
      </text>
    </comment>
  </commentList>
</comments>
</file>

<file path=xl/comments2.xml><?xml version="1.0" encoding="utf-8"?>
<comments xmlns="http://schemas.openxmlformats.org/spreadsheetml/2006/main">
  <authors>
    <author>Diego Agustin Sanchez Montenegro</author>
  </authors>
  <commentList>
    <comment ref="I5" authorId="0">
      <text>
        <r>
          <rPr>
            <b/>
            <sz val="11"/>
            <color indexed="81"/>
            <rFont val="Arial"/>
            <family val="2"/>
          </rPr>
          <t>En esta casilla va el aporte a salud del respectivo mes a cargo del empleado.</t>
        </r>
      </text>
    </comment>
  </commentList>
</comments>
</file>

<file path=xl/sharedStrings.xml><?xml version="1.0" encoding="utf-8"?>
<sst xmlns="http://schemas.openxmlformats.org/spreadsheetml/2006/main" count="87" uniqueCount="73">
  <si>
    <t>RETENCION EN LA FUENTE SALARIOS</t>
  </si>
  <si>
    <t>PROCEDIMIENTO 1</t>
  </si>
  <si>
    <t>Retencion Salarios</t>
  </si>
  <si>
    <t>Subtotal 1</t>
  </si>
  <si>
    <t>(-) INGRESOS QUE NO CONSTITUYEN INGRESO PARA EL TRABAJADOR</t>
  </si>
  <si>
    <t>Subtotal 2</t>
  </si>
  <si>
    <t>(-) INGRESOS NO CONSTITUTIVOS RENTA NI GANANCIA OCASIONAL</t>
  </si>
  <si>
    <t>Total Ingresos No Constitutivos de Renta ni GO</t>
  </si>
  <si>
    <t>Subtotal 3</t>
  </si>
  <si>
    <t>RENTAS EXENTAS</t>
  </si>
  <si>
    <t>Total Rentas Exentas</t>
  </si>
  <si>
    <t>Subtotal 4</t>
  </si>
  <si>
    <t>Subtotal 5</t>
  </si>
  <si>
    <t>DEDUCCIONES</t>
  </si>
  <si>
    <t>Total Deduciones</t>
  </si>
  <si>
    <t>Subtotal 6</t>
  </si>
  <si>
    <t>Ingreso Laboral Mensual Base para Retención en la Fuente</t>
  </si>
  <si>
    <t xml:space="preserve">Ingreso laboral gravado en UVT </t>
  </si>
  <si>
    <t>Rangos en UVT</t>
  </si>
  <si>
    <t>Tarifa Marginal</t>
  </si>
  <si>
    <t>Impuesto</t>
  </si>
  <si>
    <t>Retencion por aplicar</t>
  </si>
  <si>
    <t>Desde</t>
  </si>
  <si>
    <t>Hasta</t>
  </si>
  <si>
    <t>&gt;0</t>
  </si>
  <si>
    <t>&gt;95</t>
  </si>
  <si>
    <t>(Ingreso laboral gravado expresado en UVT menos 95 UVT)*19%</t>
  </si>
  <si>
    <t>&gt;150</t>
  </si>
  <si>
    <t>(Ingreso laboral gravado expresado en UVT menos 150 UVT)*28% más 10 UVT</t>
  </si>
  <si>
    <t>&gt;360</t>
  </si>
  <si>
    <t>En adelante</t>
  </si>
  <si>
    <t>(Ingreso laboral gravado expresado en UVT menos 360 UVT)*33% más 69 UVT</t>
  </si>
  <si>
    <t>Ingreso laboral gravado en uvt</t>
  </si>
  <si>
    <t>xxxxxxxxxxxxxxxxxxxx</t>
  </si>
  <si>
    <t>NIT xxxxxxxxxxxxxxxxxxxx</t>
  </si>
  <si>
    <t>Comisiones</t>
  </si>
  <si>
    <t>Pagos que constituyan o no salario</t>
  </si>
  <si>
    <t>Empleado: XXXXXXXXXXXXXXXXXXXXXXXXXXXXXXXXXXX</t>
  </si>
  <si>
    <t>1. Pagos Recibidos por alimentacion (Art 387-1 E.T.)</t>
  </si>
  <si>
    <t>a. Aportes Obligatorios a Pensiones y fondo solidaridad pensional (Ley 100 1993 Art. 135)</t>
  </si>
  <si>
    <t>Salario. (Excluir Cesantias e intereses de cesantias y prima de servicios en el procedimiento 1).</t>
  </si>
  <si>
    <t>b. Aportes Voluntarios Empleador Fondo de Pensiones (Art 126 -1 E.T.)</t>
  </si>
  <si>
    <t>d. Gastos de Entierro del Trabajador</t>
  </si>
  <si>
    <t>e. Gastos de Representación de algunos funcionarios oficiales</t>
  </si>
  <si>
    <t>f. Exenciones para miembros de las fuerzas armadas</t>
  </si>
  <si>
    <t>g. Indemnizaciones por enfermedad, maternidad o accidente de trabajo</t>
  </si>
  <si>
    <t>Ingreso Total del Empleado</t>
  </si>
  <si>
    <t>(-) Pagos por Salud</t>
  </si>
  <si>
    <t>(-) Pagos por Pension</t>
  </si>
  <si>
    <t>Base retencion (PM)</t>
  </si>
  <si>
    <t>(Pago mensualizado en UVT)</t>
  </si>
  <si>
    <t>Pago Mensual o Mensualizado (PM)</t>
  </si>
  <si>
    <t>Retencion en UVT</t>
  </si>
  <si>
    <t>Menos de:</t>
  </si>
  <si>
    <t>RETENCION PAGOS MENSUALIZADOS ART. 384 DCTO 099 de 2013</t>
  </si>
  <si>
    <t>RETENCION RESULTANTE ART. 384</t>
  </si>
  <si>
    <t>RETENCION RESULTANTE ART. 383</t>
  </si>
  <si>
    <t>Mas de</t>
  </si>
  <si>
    <t>(-) los gastos de representación considerados como exentos de Impuesto sobre la Renta, según los requisitos y límites establecidos en el numeral 7 del artículo 206 del Estatuto Tributario.</t>
  </si>
  <si>
    <t>(-) El exceso del salario básico de los oficiales y subnficiales de las Fuerzas Militares y la Policía Nacional.</t>
  </si>
  <si>
    <t>(-) El pago correspondiente a la licencia de maternidad.</t>
  </si>
  <si>
    <t>Fuente: www.accounter.co</t>
  </si>
  <si>
    <t>UVT 2014</t>
  </si>
  <si>
    <t>APLICAR LA RETENCION MAYOR. SIEMPRE Y CUANDO CUMPLA CON LOS INGRESOS DE 4.073 UVT AÑO ANTERIOR</t>
  </si>
  <si>
    <t>MES XX 2015</t>
  </si>
  <si>
    <t>Renta de Trabajo Exenta (25%). Maximo $ 6.786.950 Año 2015. (240 Uvt)</t>
  </si>
  <si>
    <t>UVT 2015</t>
  </si>
  <si>
    <t xml:space="preserve">La comparación con el art. 384 se hace únicamente cuando los ingresos totales del empleado en el año gravable inmediatamente anterior, sean iguales o superiores a (1.400) UVT. </t>
  </si>
  <si>
    <r>
      <t xml:space="preserve">1. Pago intereses de vivienda o Costo Financiero Leasing Habitacional. </t>
    </r>
    <r>
      <rPr>
        <b/>
        <i/>
        <sz val="10"/>
        <color indexed="17"/>
        <rFont val="Arial"/>
        <family val="2"/>
      </rPr>
      <t>Limite maximo 100 UVT Mensuales ($2.828.900) Dcto 099 de 2013.</t>
    </r>
  </si>
  <si>
    <r>
      <t xml:space="preserve">2. Deduccion por dependientes (Ver Art. 387 E.T.) </t>
    </r>
    <r>
      <rPr>
        <b/>
        <i/>
        <sz val="10"/>
        <color indexed="17"/>
        <rFont val="Arial"/>
        <family val="2"/>
      </rPr>
      <t>No puede exceder del 10% del ingreso bruto del trabajador y maximo 32 UVT mensuales. (905.000 2015)</t>
    </r>
  </si>
  <si>
    <r>
      <t xml:space="preserve">3. Pagos Por Salud medicina prepagada. </t>
    </r>
    <r>
      <rPr>
        <b/>
        <i/>
        <sz val="10"/>
        <color indexed="17"/>
        <rFont val="Arial"/>
        <family val="2"/>
      </rPr>
      <t>No puede Exceder 16 Uvt Mensuales. (452.000 Año 2015)</t>
    </r>
  </si>
  <si>
    <r>
      <t xml:space="preserve">4. Pagos por aporte salud obligatoria del empleado (4%). </t>
    </r>
    <r>
      <rPr>
        <b/>
        <sz val="10"/>
        <color indexed="17"/>
        <rFont val="Arial"/>
        <family val="2"/>
      </rPr>
      <t>Aporte del Mes Decreto 1070 de 2013 Art. 2.</t>
    </r>
  </si>
  <si>
    <r>
      <t xml:space="preserve">c. Aportes a cuentas AFC (Art 126 - 4 E.T.) </t>
    </r>
    <r>
      <rPr>
        <b/>
        <i/>
        <sz val="10"/>
        <color indexed="17"/>
        <rFont val="Arial"/>
        <family val="2"/>
      </rPr>
      <t>La Sumatoria de los beneficios a, b y c, no pueden exceder del 30% del ingreso laboral o tributario del año y hasta un maximo de 3.800 Uvt por año. (107.460.200 año 2015) Art. 126-1 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</si>
</sst>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_ ;_ &quot;$&quot;\ * \-#,##0_ ;_ &quot;$&quot;\ * &quot;-&quot;??_ ;_ @_ "/>
    <numFmt numFmtId="165" formatCode="_ * #,##0_ ;_ * \-#,##0_ ;_ * &quot;-&quot;??_ ;_ @_ "/>
    <numFmt numFmtId="166" formatCode="&quot;$&quot;\ #,##0;[Red]&quot;$&quot;\ \-#,##0"/>
    <numFmt numFmtId="167" formatCode="_(* #,##0.00_);_(* \(#,##0.00\);_(* &quot;-&quot;_);_(@_)"/>
  </numFmts>
  <fonts count="24" x14ac:knownFonts="1">
    <font>
      <sz val="11"/>
      <color theme="1"/>
      <name val="Calibri"/>
      <family val="2"/>
      <scheme val="minor"/>
    </font>
    <font>
      <sz val="10"/>
      <name val="Arial"/>
      <family val="2"/>
    </font>
    <font>
      <b/>
      <sz val="10"/>
      <name val="Arial"/>
      <family val="2"/>
    </font>
    <font>
      <b/>
      <i/>
      <sz val="10"/>
      <name val="Arial"/>
      <family val="2"/>
    </font>
    <font>
      <b/>
      <sz val="9"/>
      <color indexed="81"/>
      <name val="Tahoma"/>
      <family val="2"/>
    </font>
    <font>
      <sz val="8"/>
      <name val="Calibri"/>
      <family val="2"/>
    </font>
    <font>
      <b/>
      <sz val="9"/>
      <color indexed="10"/>
      <name val="Tahoma"/>
    </font>
    <font>
      <b/>
      <sz val="12"/>
      <color indexed="81"/>
      <name val="Arial"/>
    </font>
    <font>
      <sz val="12"/>
      <color indexed="81"/>
      <name val="Arial"/>
    </font>
    <font>
      <sz val="10"/>
      <color indexed="81"/>
      <name val="Arial"/>
    </font>
    <font>
      <sz val="11"/>
      <color theme="1"/>
      <name val="Calibri"/>
      <family val="2"/>
      <scheme val="minor"/>
    </font>
    <font>
      <b/>
      <i/>
      <sz val="10"/>
      <color theme="1"/>
      <name val="Arial"/>
      <family val="2"/>
    </font>
    <font>
      <sz val="11"/>
      <color theme="0"/>
      <name val="Arial"/>
      <family val="2"/>
    </font>
    <font>
      <sz val="11"/>
      <color theme="1"/>
      <name val="Arial"/>
      <family val="2"/>
    </font>
    <font>
      <b/>
      <sz val="11"/>
      <name val="Arial"/>
      <family val="2"/>
    </font>
    <font>
      <sz val="11"/>
      <name val="Arial"/>
      <family val="2"/>
    </font>
    <font>
      <b/>
      <i/>
      <sz val="11"/>
      <name val="Arial"/>
      <family val="2"/>
    </font>
    <font>
      <i/>
      <sz val="11"/>
      <name val="Arial"/>
      <family val="2"/>
    </font>
    <font>
      <i/>
      <sz val="11"/>
      <color theme="1"/>
      <name val="Arial"/>
      <family val="2"/>
    </font>
    <font>
      <b/>
      <sz val="11"/>
      <color indexed="81"/>
      <name val="Arial"/>
      <family val="2"/>
    </font>
    <font>
      <b/>
      <i/>
      <sz val="10"/>
      <color indexed="17"/>
      <name val="Arial"/>
      <family val="2"/>
    </font>
    <font>
      <b/>
      <sz val="10"/>
      <color indexed="17"/>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gradientFill degree="90">
        <stop position="0">
          <color theme="6" tint="0.80001220740379042"/>
        </stop>
        <stop position="1">
          <color theme="6" tint="-0.25098422193060094"/>
        </stop>
      </gradientFill>
    </fill>
    <fill>
      <patternFill patternType="solid">
        <fgColor rgb="FFFFFF00"/>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s>
  <cellStyleXfs count="7">
    <xf numFmtId="0" fontId="0" fillId="0" borderId="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1" fillId="0" borderId="0"/>
    <xf numFmtId="0" fontId="1" fillId="0" borderId="0"/>
  </cellStyleXfs>
  <cellXfs count="225">
    <xf numFmtId="0" fontId="0" fillId="0" borderId="0" xfId="0"/>
    <xf numFmtId="0" fontId="2" fillId="2" borderId="0" xfId="6" applyFont="1" applyFill="1" applyBorder="1" applyAlignment="1">
      <alignment vertical="center"/>
    </xf>
    <xf numFmtId="0" fontId="2" fillId="2" borderId="0" xfId="6" applyFont="1" applyFill="1" applyAlignment="1">
      <alignment vertical="center"/>
    </xf>
    <xf numFmtId="164" fontId="2" fillId="2" borderId="0" xfId="3" applyNumberFormat="1" applyFont="1" applyFill="1" applyBorder="1" applyAlignment="1">
      <alignment vertical="center"/>
    </xf>
    <xf numFmtId="0" fontId="2" fillId="3" borderId="1" xfId="0" applyFont="1" applyFill="1" applyBorder="1"/>
    <xf numFmtId="164" fontId="1" fillId="3" borderId="2" xfId="3" applyNumberFormat="1" applyFont="1" applyFill="1" applyBorder="1"/>
    <xf numFmtId="0" fontId="2" fillId="3" borderId="3" xfId="0" applyFont="1" applyFill="1" applyBorder="1"/>
    <xf numFmtId="164" fontId="1" fillId="3" borderId="4" xfId="3" applyNumberFormat="1" applyFont="1" applyFill="1" applyBorder="1"/>
    <xf numFmtId="0" fontId="3" fillId="4" borderId="6" xfId="5" applyFont="1" applyFill="1" applyBorder="1" applyAlignment="1">
      <alignment horizontal="center" vertical="top" wrapText="1"/>
    </xf>
    <xf numFmtId="3" fontId="2" fillId="2" borderId="0" xfId="6" applyNumberFormat="1" applyFont="1" applyFill="1" applyBorder="1" applyAlignment="1">
      <alignment vertical="center"/>
    </xf>
    <xf numFmtId="0" fontId="1" fillId="0" borderId="0" xfId="6" applyFont="1" applyFill="1" applyBorder="1" applyAlignment="1">
      <alignment vertical="center" wrapText="1"/>
    </xf>
    <xf numFmtId="0" fontId="2" fillId="0" borderId="0" xfId="6" applyFont="1" applyFill="1" applyBorder="1" applyAlignment="1">
      <alignment vertical="center"/>
    </xf>
    <xf numFmtId="164" fontId="1" fillId="0" borderId="0" xfId="3" applyNumberFormat="1" applyFont="1" applyFill="1"/>
    <xf numFmtId="3" fontId="2" fillId="0" borderId="0" xfId="6" applyNumberFormat="1" applyFont="1" applyFill="1" applyBorder="1" applyAlignment="1">
      <alignment vertical="center"/>
    </xf>
    <xf numFmtId="164" fontId="2" fillId="0" borderId="0" xfId="3" applyNumberFormat="1" applyFont="1" applyFill="1" applyBorder="1" applyAlignment="1">
      <alignment vertical="center"/>
    </xf>
    <xf numFmtId="0" fontId="2" fillId="0" borderId="0" xfId="6" applyFont="1" applyFill="1" applyBorder="1" applyAlignment="1">
      <alignment horizontal="left" vertical="center"/>
    </xf>
    <xf numFmtId="164" fontId="1" fillId="0" borderId="0" xfId="3" applyNumberFormat="1" applyFont="1" applyFill="1" applyAlignment="1">
      <alignment horizontal="left"/>
    </xf>
    <xf numFmtId="3" fontId="2" fillId="0" borderId="0" xfId="6" applyNumberFormat="1" applyFont="1" applyFill="1" applyBorder="1" applyAlignment="1">
      <alignment horizontal="left" vertical="center"/>
    </xf>
    <xf numFmtId="164" fontId="1" fillId="0" borderId="0" xfId="3" applyNumberFormat="1" applyFont="1" applyFill="1" applyBorder="1"/>
    <xf numFmtId="164" fontId="1" fillId="0" borderId="0" xfId="3" applyNumberFormat="1" applyFont="1" applyFill="1" applyBorder="1" applyAlignment="1">
      <alignment vertical="center"/>
    </xf>
    <xf numFmtId="0" fontId="3" fillId="0" borderId="5" xfId="5" applyFont="1" applyFill="1" applyBorder="1" applyAlignment="1">
      <alignment horizontal="center" vertical="top" wrapText="1"/>
    </xf>
    <xf numFmtId="41" fontId="2" fillId="0" borderId="0" xfId="2" applyFont="1" applyFill="1" applyAlignment="1">
      <alignment vertical="center"/>
    </xf>
    <xf numFmtId="0" fontId="12" fillId="0" borderId="0" xfId="0" applyFont="1" applyFill="1"/>
    <xf numFmtId="167" fontId="12" fillId="0" borderId="0" xfId="2" applyNumberFormat="1" applyFont="1" applyFill="1" applyAlignment="1">
      <alignment horizontal="center" vertical="top"/>
    </xf>
    <xf numFmtId="41" fontId="12" fillId="0" borderId="0" xfId="2" applyFont="1" applyFill="1"/>
    <xf numFmtId="167" fontId="12" fillId="0" borderId="0" xfId="2" applyNumberFormat="1" applyFont="1" applyFill="1" applyAlignment="1"/>
    <xf numFmtId="43" fontId="12" fillId="0" borderId="0" xfId="1" applyFont="1" applyFill="1"/>
    <xf numFmtId="167" fontId="12" fillId="0" borderId="0" xfId="2" applyNumberFormat="1" applyFont="1" applyFill="1"/>
    <xf numFmtId="0" fontId="12" fillId="0" borderId="0" xfId="0" applyFont="1" applyFill="1" applyBorder="1" applyAlignment="1">
      <alignment vertical="center" wrapText="1"/>
    </xf>
    <xf numFmtId="0" fontId="12" fillId="0" borderId="0" xfId="0" applyFont="1" applyFill="1" applyBorder="1"/>
    <xf numFmtId="0" fontId="13" fillId="0" borderId="0" xfId="0" applyFont="1" applyFill="1"/>
    <xf numFmtId="167" fontId="13" fillId="2" borderId="0" xfId="2" applyNumberFormat="1" applyFont="1" applyFill="1" applyAlignment="1">
      <alignment horizontal="center" vertical="top"/>
    </xf>
    <xf numFmtId="0" fontId="13" fillId="2" borderId="0" xfId="0" applyFont="1" applyFill="1"/>
    <xf numFmtId="41" fontId="13" fillId="2" borderId="0" xfId="2" applyFont="1" applyFill="1"/>
    <xf numFmtId="167" fontId="13" fillId="2" borderId="0" xfId="2" applyNumberFormat="1" applyFont="1" applyFill="1" applyAlignment="1"/>
    <xf numFmtId="43" fontId="13" fillId="2" borderId="0" xfId="1" applyFont="1" applyFill="1"/>
    <xf numFmtId="167" fontId="13" fillId="2" borderId="0" xfId="2" applyNumberFormat="1" applyFont="1" applyFill="1"/>
    <xf numFmtId="167" fontId="13" fillId="0" borderId="0" xfId="2" applyNumberFormat="1" applyFont="1" applyFill="1" applyAlignment="1">
      <alignment horizontal="center" vertical="top"/>
    </xf>
    <xf numFmtId="41" fontId="13" fillId="0" borderId="0" xfId="2" applyFont="1" applyFill="1"/>
    <xf numFmtId="167" fontId="13" fillId="0" borderId="0" xfId="2" applyNumberFormat="1" applyFont="1" applyFill="1" applyAlignment="1"/>
    <xf numFmtId="43" fontId="13" fillId="0" borderId="0" xfId="1" applyFont="1" applyFill="1"/>
    <xf numFmtId="167" fontId="13" fillId="0" borderId="0" xfId="2" applyNumberFormat="1" applyFont="1" applyFill="1"/>
    <xf numFmtId="167" fontId="17" fillId="3" borderId="7" xfId="2" applyNumberFormat="1" applyFont="1" applyFill="1" applyBorder="1" applyAlignment="1">
      <alignment vertical="center" wrapText="1"/>
    </xf>
    <xf numFmtId="167" fontId="18" fillId="3" borderId="7" xfId="2" applyNumberFormat="1" applyFont="1" applyFill="1" applyBorder="1" applyAlignment="1">
      <alignment vertical="center" wrapText="1"/>
    </xf>
    <xf numFmtId="43" fontId="13" fillId="3" borderId="7" xfId="1" applyFont="1" applyFill="1" applyBorder="1" applyAlignment="1">
      <alignment vertical="center"/>
    </xf>
    <xf numFmtId="167" fontId="17" fillId="3" borderId="7" xfId="2" applyNumberFormat="1" applyFont="1" applyFill="1" applyBorder="1" applyAlignment="1">
      <alignment horizontal="center" vertical="center" wrapText="1"/>
    </xf>
    <xf numFmtId="167" fontId="18" fillId="3" borderId="7" xfId="2" applyNumberFormat="1" applyFont="1" applyFill="1" applyBorder="1" applyAlignment="1">
      <alignment horizontal="center" vertical="center" wrapText="1"/>
    </xf>
    <xf numFmtId="0" fontId="13" fillId="0" borderId="0" xfId="0" applyFont="1" applyFill="1" applyBorder="1" applyAlignment="1">
      <alignment vertical="center" wrapText="1"/>
    </xf>
    <xf numFmtId="43" fontId="18" fillId="3" borderId="7" xfId="1" applyFont="1" applyFill="1" applyBorder="1" applyAlignment="1">
      <alignment horizontal="center" vertical="center" wrapText="1"/>
    </xf>
    <xf numFmtId="4" fontId="13" fillId="0" borderId="0" xfId="0" applyNumberFormat="1" applyFont="1" applyFill="1" applyBorder="1" applyAlignment="1">
      <alignment vertical="center" wrapText="1"/>
    </xf>
    <xf numFmtId="9" fontId="13" fillId="0" borderId="0" xfId="0" applyNumberFormat="1" applyFont="1" applyFill="1"/>
    <xf numFmtId="165" fontId="13" fillId="3" borderId="47" xfId="1" applyNumberFormat="1" applyFont="1" applyFill="1" applyBorder="1" applyAlignment="1">
      <alignment vertical="center"/>
    </xf>
    <xf numFmtId="165" fontId="13" fillId="3" borderId="48" xfId="1" applyNumberFormat="1" applyFont="1" applyFill="1" applyBorder="1" applyAlignment="1">
      <alignment vertical="center"/>
    </xf>
    <xf numFmtId="165" fontId="13" fillId="3" borderId="49" xfId="1" applyNumberFormat="1" applyFont="1" applyFill="1" applyBorder="1" applyAlignment="1">
      <alignment vertical="center"/>
    </xf>
    <xf numFmtId="167" fontId="15" fillId="3" borderId="47" xfId="2" applyNumberFormat="1" applyFont="1" applyFill="1" applyBorder="1" applyAlignment="1">
      <alignment vertical="center"/>
    </xf>
    <xf numFmtId="167" fontId="15" fillId="3" borderId="49" xfId="2" applyNumberFormat="1" applyFont="1" applyFill="1" applyBorder="1" applyAlignment="1">
      <alignment vertical="center"/>
    </xf>
    <xf numFmtId="167" fontId="17" fillId="3" borderId="8" xfId="2" applyNumberFormat="1" applyFont="1" applyFill="1" applyBorder="1" applyAlignment="1">
      <alignment horizontal="center" vertical="top" wrapText="1"/>
    </xf>
    <xf numFmtId="167" fontId="17" fillId="3" borderId="9" xfId="2" applyNumberFormat="1" applyFont="1" applyFill="1" applyBorder="1" applyAlignment="1">
      <alignment vertical="center" wrapText="1"/>
    </xf>
    <xf numFmtId="43" fontId="17" fillId="3" borderId="9" xfId="1" applyFont="1" applyFill="1" applyBorder="1" applyAlignment="1">
      <alignment horizontal="center" vertical="center" wrapText="1"/>
    </xf>
    <xf numFmtId="41" fontId="13" fillId="3" borderId="10" xfId="2" applyFont="1" applyFill="1" applyBorder="1" applyAlignment="1">
      <alignment vertical="center"/>
    </xf>
    <xf numFmtId="167" fontId="17" fillId="3" borderId="11" xfId="2" applyNumberFormat="1" applyFont="1" applyFill="1" applyBorder="1" applyAlignment="1">
      <alignment vertical="top" wrapText="1"/>
    </xf>
    <xf numFmtId="41" fontId="13" fillId="3" borderId="12" xfId="2" applyFont="1" applyFill="1" applyBorder="1" applyAlignment="1">
      <alignment vertical="center"/>
    </xf>
    <xf numFmtId="167" fontId="17" fillId="3" borderId="13" xfId="2" applyNumberFormat="1" applyFont="1" applyFill="1" applyBorder="1" applyAlignment="1">
      <alignment vertical="top" wrapText="1"/>
    </xf>
    <xf numFmtId="167" fontId="17" fillId="3" borderId="14" xfId="2" applyNumberFormat="1" applyFont="1" applyFill="1" applyBorder="1" applyAlignment="1">
      <alignment vertical="center" wrapText="1"/>
    </xf>
    <xf numFmtId="43" fontId="18" fillId="3" borderId="14" xfId="1" applyFont="1" applyFill="1" applyBorder="1" applyAlignment="1">
      <alignment horizontal="center" vertical="center" wrapText="1"/>
    </xf>
    <xf numFmtId="41" fontId="13" fillId="3" borderId="15" xfId="2" applyFont="1" applyFill="1" applyBorder="1" applyAlignment="1">
      <alignment vertical="center"/>
    </xf>
    <xf numFmtId="167" fontId="17" fillId="3" borderId="8" xfId="2" applyNumberFormat="1" applyFont="1" applyFill="1" applyBorder="1" applyAlignment="1">
      <alignment vertical="center" wrapText="1"/>
    </xf>
    <xf numFmtId="167" fontId="18" fillId="3" borderId="9" xfId="2" applyNumberFormat="1" applyFont="1" applyFill="1" applyBorder="1" applyAlignment="1">
      <alignment vertical="center" wrapText="1"/>
    </xf>
    <xf numFmtId="43" fontId="13" fillId="3" borderId="9" xfId="1" applyFont="1" applyFill="1" applyBorder="1" applyAlignment="1">
      <alignment vertical="center"/>
    </xf>
    <xf numFmtId="167" fontId="17" fillId="3" borderId="11" xfId="2" applyNumberFormat="1" applyFont="1" applyFill="1" applyBorder="1" applyAlignment="1">
      <alignment vertical="center" wrapText="1"/>
    </xf>
    <xf numFmtId="167" fontId="17" fillId="3" borderId="13" xfId="2" applyNumberFormat="1" applyFont="1" applyFill="1" applyBorder="1" applyAlignment="1">
      <alignment vertical="center" wrapText="1"/>
    </xf>
    <xf numFmtId="167" fontId="18" fillId="3" borderId="14" xfId="2" applyNumberFormat="1" applyFont="1" applyFill="1" applyBorder="1" applyAlignment="1">
      <alignment vertical="center" wrapText="1"/>
    </xf>
    <xf numFmtId="43" fontId="13" fillId="3" borderId="14" xfId="1" applyFont="1" applyFill="1" applyBorder="1" applyAlignment="1">
      <alignment vertical="center"/>
    </xf>
    <xf numFmtId="167" fontId="17" fillId="3" borderId="8" xfId="2" applyNumberFormat="1" applyFont="1" applyFill="1" applyBorder="1" applyAlignment="1">
      <alignment horizontal="center" vertical="center" wrapText="1"/>
    </xf>
    <xf numFmtId="167" fontId="18" fillId="3" borderId="9" xfId="2" applyNumberFormat="1" applyFont="1" applyFill="1" applyBorder="1" applyAlignment="1">
      <alignment horizontal="center" vertical="center" wrapText="1"/>
    </xf>
    <xf numFmtId="167" fontId="17" fillId="3" borderId="11" xfId="2" applyNumberFormat="1" applyFont="1" applyFill="1" applyBorder="1" applyAlignment="1">
      <alignment horizontal="center" vertical="center" wrapText="1"/>
    </xf>
    <xf numFmtId="167" fontId="17" fillId="3" borderId="13" xfId="2" applyNumberFormat="1" applyFont="1" applyFill="1" applyBorder="1" applyAlignment="1">
      <alignment horizontal="center" vertical="center" wrapText="1"/>
    </xf>
    <xf numFmtId="167" fontId="18" fillId="3" borderId="14" xfId="2" applyNumberFormat="1" applyFont="1" applyFill="1" applyBorder="1" applyAlignment="1">
      <alignment horizontal="center" vertical="center" wrapText="1"/>
    </xf>
    <xf numFmtId="167" fontId="16" fillId="4" borderId="53" xfId="2" applyNumberFormat="1" applyFont="1" applyFill="1" applyBorder="1" applyAlignment="1">
      <alignment horizontal="center" vertical="top" wrapText="1"/>
    </xf>
    <xf numFmtId="0" fontId="16" fillId="4" borderId="54" xfId="5" applyFont="1" applyFill="1" applyBorder="1" applyAlignment="1">
      <alignment horizontal="center" vertical="center" wrapText="1"/>
    </xf>
    <xf numFmtId="167" fontId="16" fillId="4" borderId="53" xfId="2" applyNumberFormat="1" applyFont="1" applyFill="1" applyBorder="1" applyAlignment="1">
      <alignment vertical="center" wrapText="1"/>
    </xf>
    <xf numFmtId="167" fontId="16" fillId="4" borderId="54" xfId="2" applyNumberFormat="1" applyFont="1" applyFill="1" applyBorder="1" applyAlignment="1">
      <alignment vertical="center" wrapText="1"/>
    </xf>
    <xf numFmtId="167" fontId="16" fillId="4" borderId="53" xfId="2" applyNumberFormat="1" applyFont="1" applyFill="1" applyBorder="1" applyAlignment="1">
      <alignment horizontal="center" vertical="center" wrapText="1"/>
    </xf>
    <xf numFmtId="167" fontId="16" fillId="4" borderId="54" xfId="2" applyNumberFormat="1" applyFont="1" applyFill="1" applyBorder="1" applyAlignment="1">
      <alignment horizontal="center" vertical="center" wrapText="1"/>
    </xf>
    <xf numFmtId="0" fontId="22" fillId="0" borderId="0" xfId="0" applyFont="1" applyFill="1"/>
    <xf numFmtId="41" fontId="22" fillId="0" borderId="0" xfId="2" applyFont="1" applyFill="1"/>
    <xf numFmtId="165" fontId="22" fillId="0" borderId="0" xfId="1" applyNumberFormat="1" applyFont="1" applyFill="1"/>
    <xf numFmtId="0" fontId="22" fillId="0" borderId="0" xfId="0" applyFont="1" applyFill="1" applyBorder="1"/>
    <xf numFmtId="165" fontId="22" fillId="0" borderId="0" xfId="1" applyNumberFormat="1" applyFont="1" applyFill="1" applyAlignment="1">
      <alignment horizontal="left"/>
    </xf>
    <xf numFmtId="0" fontId="22" fillId="0" borderId="0" xfId="0" applyFont="1" applyFill="1" applyAlignment="1">
      <alignment horizontal="left"/>
    </xf>
    <xf numFmtId="41" fontId="22" fillId="2" borderId="0" xfId="2" applyFont="1" applyFill="1"/>
    <xf numFmtId="0" fontId="22" fillId="2" borderId="0" xfId="0" applyFont="1" applyFill="1"/>
    <xf numFmtId="0" fontId="3" fillId="0" borderId="8" xfId="5" applyFont="1" applyFill="1" applyBorder="1" applyAlignment="1">
      <alignment horizontal="center" vertical="center" wrapText="1"/>
    </xf>
    <xf numFmtId="0" fontId="3" fillId="3" borderId="9" xfId="5" applyFont="1" applyFill="1" applyBorder="1" applyAlignment="1">
      <alignment horizontal="center" vertical="center" wrapText="1"/>
    </xf>
    <xf numFmtId="9" fontId="3" fillId="3" borderId="9" xfId="5" applyNumberFormat="1" applyFont="1" applyFill="1" applyBorder="1" applyAlignment="1">
      <alignment horizontal="center" vertical="center" wrapText="1"/>
    </xf>
    <xf numFmtId="0" fontId="3" fillId="0" borderId="11" xfId="5" applyFont="1" applyFill="1" applyBorder="1" applyAlignment="1">
      <alignment horizontal="center" vertical="center" wrapText="1"/>
    </xf>
    <xf numFmtId="0" fontId="3" fillId="3" borderId="7" xfId="5" applyFont="1" applyFill="1" applyBorder="1" applyAlignment="1">
      <alignment horizontal="center" vertical="center" wrapText="1"/>
    </xf>
    <xf numFmtId="9" fontId="11" fillId="3" borderId="7" xfId="5" applyNumberFormat="1" applyFont="1" applyFill="1" applyBorder="1" applyAlignment="1">
      <alignment horizontal="center" vertical="center" wrapText="1"/>
    </xf>
    <xf numFmtId="0" fontId="3" fillId="0" borderId="13" xfId="5" applyFont="1" applyFill="1" applyBorder="1" applyAlignment="1">
      <alignment horizontal="center" vertical="center" wrapText="1"/>
    </xf>
    <xf numFmtId="0" fontId="3" fillId="3" borderId="14" xfId="5" applyFont="1" applyFill="1" applyBorder="1" applyAlignment="1">
      <alignment horizontal="center" vertical="center" wrapText="1"/>
    </xf>
    <xf numFmtId="9" fontId="11" fillId="3" borderId="14" xfId="5" applyNumberFormat="1" applyFont="1" applyFill="1" applyBorder="1" applyAlignment="1">
      <alignment horizontal="center" vertical="center" wrapText="1"/>
    </xf>
    <xf numFmtId="165" fontId="22" fillId="3" borderId="10" xfId="1" applyNumberFormat="1" applyFont="1" applyFill="1" applyBorder="1" applyAlignment="1">
      <alignment horizontal="right" vertical="center"/>
    </xf>
    <xf numFmtId="165" fontId="22" fillId="3" borderId="12" xfId="1" applyNumberFormat="1" applyFont="1" applyFill="1" applyBorder="1" applyAlignment="1">
      <alignment horizontal="right" vertical="center"/>
    </xf>
    <xf numFmtId="165" fontId="22" fillId="3" borderId="15" xfId="1" applyNumberFormat="1" applyFont="1" applyFill="1" applyBorder="1" applyAlignment="1">
      <alignment horizontal="right" vertical="center"/>
    </xf>
    <xf numFmtId="0" fontId="22" fillId="0" borderId="0" xfId="0" applyFont="1" applyFill="1" applyAlignment="1">
      <alignment horizontal="justify"/>
    </xf>
    <xf numFmtId="0" fontId="11" fillId="3" borderId="7" xfId="5" applyFont="1" applyFill="1" applyBorder="1" applyAlignment="1">
      <alignment horizontal="center" vertical="center" wrapText="1"/>
    </xf>
    <xf numFmtId="0" fontId="11" fillId="3" borderId="14" xfId="5" applyFont="1" applyFill="1" applyBorder="1" applyAlignment="1">
      <alignment horizontal="center" vertical="center" wrapText="1"/>
    </xf>
    <xf numFmtId="0" fontId="3" fillId="4" borderId="16" xfId="5" applyFont="1" applyFill="1" applyBorder="1" applyAlignment="1">
      <alignment horizontal="center" vertical="top" wrapText="1"/>
    </xf>
    <xf numFmtId="0" fontId="3" fillId="4" borderId="17" xfId="5" applyFont="1" applyFill="1" applyBorder="1" applyAlignment="1">
      <alignment horizontal="center" vertical="top" wrapText="1"/>
    </xf>
    <xf numFmtId="0" fontId="3" fillId="4" borderId="18" xfId="5" applyFont="1" applyFill="1" applyBorder="1" applyAlignment="1">
      <alignment horizontal="center" vertical="top" wrapText="1"/>
    </xf>
    <xf numFmtId="0" fontId="1" fillId="4" borderId="19" xfId="5" applyFont="1" applyFill="1" applyBorder="1" applyAlignment="1">
      <alignment horizontal="center" vertical="top" wrapText="1"/>
    </xf>
    <xf numFmtId="0" fontId="3" fillId="4" borderId="20" xfId="5" applyFont="1" applyFill="1" applyBorder="1" applyAlignment="1">
      <alignment horizontal="center" vertical="top" wrapText="1"/>
    </xf>
    <xf numFmtId="0" fontId="3" fillId="4" borderId="21" xfId="5" applyFont="1" applyFill="1" applyBorder="1" applyAlignment="1">
      <alignment horizontal="center" vertical="top" wrapText="1"/>
    </xf>
    <xf numFmtId="0" fontId="3" fillId="4" borderId="22" xfId="5" applyFont="1" applyFill="1" applyBorder="1" applyAlignment="1">
      <alignment horizontal="center" vertical="top" wrapText="1"/>
    </xf>
    <xf numFmtId="0" fontId="3" fillId="4" borderId="23" xfId="5" applyFont="1" applyFill="1" applyBorder="1" applyAlignment="1">
      <alignment horizontal="center" vertical="top" wrapText="1"/>
    </xf>
    <xf numFmtId="0" fontId="3" fillId="4" borderId="0" xfId="5" applyFont="1" applyFill="1" applyBorder="1" applyAlignment="1">
      <alignment horizontal="center" vertical="top" wrapText="1"/>
    </xf>
    <xf numFmtId="0" fontId="3" fillId="4" borderId="24" xfId="5" applyFont="1" applyFill="1" applyBorder="1" applyAlignment="1">
      <alignment horizontal="center" vertical="top" wrapText="1"/>
    </xf>
    <xf numFmtId="164" fontId="1" fillId="3" borderId="7" xfId="3" applyNumberFormat="1" applyFont="1" applyFill="1" applyBorder="1" applyAlignment="1">
      <alignment horizontal="center" vertical="center"/>
    </xf>
    <xf numFmtId="164" fontId="1" fillId="3" borderId="12" xfId="3" applyNumberFormat="1" applyFont="1" applyFill="1" applyBorder="1" applyAlignment="1">
      <alignment horizontal="center" vertical="center"/>
    </xf>
    <xf numFmtId="164" fontId="2" fillId="3" borderId="7" xfId="3" applyNumberFormat="1" applyFont="1" applyFill="1" applyBorder="1" applyAlignment="1">
      <alignment horizontal="center" vertical="center"/>
    </xf>
    <xf numFmtId="164" fontId="2" fillId="3" borderId="12" xfId="3" applyNumberFormat="1" applyFont="1" applyFill="1" applyBorder="1" applyAlignment="1">
      <alignment horizontal="center" vertical="center"/>
    </xf>
    <xf numFmtId="164" fontId="2" fillId="3" borderId="14" xfId="3" applyNumberFormat="1" applyFont="1" applyFill="1" applyBorder="1" applyAlignment="1">
      <alignment horizontal="center" vertical="center"/>
    </xf>
    <xf numFmtId="164" fontId="2" fillId="3" borderId="15" xfId="3" applyNumberFormat="1" applyFont="1" applyFill="1" applyBorder="1" applyAlignment="1">
      <alignment horizontal="center" vertical="center"/>
    </xf>
    <xf numFmtId="164" fontId="2" fillId="3" borderId="25" xfId="3" applyNumberFormat="1" applyFont="1" applyFill="1" applyBorder="1" applyAlignment="1">
      <alignment horizontal="center" vertical="center"/>
    </xf>
    <xf numFmtId="164" fontId="2" fillId="3" borderId="2" xfId="3" applyNumberFormat="1" applyFont="1" applyFill="1" applyBorder="1" applyAlignment="1">
      <alignment horizontal="center" vertical="center"/>
    </xf>
    <xf numFmtId="164" fontId="2" fillId="3" borderId="26" xfId="3" applyNumberFormat="1" applyFont="1" applyFill="1" applyBorder="1" applyAlignment="1">
      <alignment horizontal="center" vertical="center"/>
    </xf>
    <xf numFmtId="164" fontId="2" fillId="3" borderId="27" xfId="3" applyNumberFormat="1" applyFont="1" applyFill="1" applyBorder="1" applyAlignment="1">
      <alignment horizontal="center" vertical="center"/>
    </xf>
    <xf numFmtId="0" fontId="1" fillId="3" borderId="8" xfId="6" applyFont="1" applyFill="1" applyBorder="1" applyAlignment="1">
      <alignment horizontal="left" vertical="center"/>
    </xf>
    <xf numFmtId="0" fontId="1" fillId="3" borderId="9" xfId="6" applyFont="1" applyFill="1" applyBorder="1" applyAlignment="1">
      <alignment horizontal="left" vertical="center"/>
    </xf>
    <xf numFmtId="0" fontId="2" fillId="3" borderId="28" xfId="6" applyFont="1" applyFill="1" applyBorder="1" applyAlignment="1">
      <alignment horizontal="left" vertical="center"/>
    </xf>
    <xf numFmtId="0" fontId="2" fillId="3" borderId="26" xfId="6" applyFont="1" applyFill="1" applyBorder="1" applyAlignment="1">
      <alignment horizontal="left" vertical="center"/>
    </xf>
    <xf numFmtId="0" fontId="2" fillId="3" borderId="11" xfId="6" applyFont="1" applyFill="1" applyBorder="1" applyAlignment="1">
      <alignment horizontal="justify" vertical="center"/>
    </xf>
    <xf numFmtId="0" fontId="2" fillId="3" borderId="7" xfId="6" applyFont="1" applyFill="1" applyBorder="1" applyAlignment="1">
      <alignment horizontal="justify" vertical="center"/>
    </xf>
    <xf numFmtId="17" fontId="2" fillId="4" borderId="8" xfId="6" applyNumberFormat="1" applyFont="1" applyFill="1" applyBorder="1" applyAlignment="1">
      <alignment horizontal="center" vertical="center"/>
    </xf>
    <xf numFmtId="17" fontId="2" fillId="4" borderId="9" xfId="6" applyNumberFormat="1" applyFont="1" applyFill="1" applyBorder="1" applyAlignment="1">
      <alignment horizontal="center" vertical="center"/>
    </xf>
    <xf numFmtId="17" fontId="2" fillId="4" borderId="10" xfId="6" applyNumberFormat="1" applyFont="1" applyFill="1" applyBorder="1" applyAlignment="1">
      <alignment horizontal="center" vertical="center"/>
    </xf>
    <xf numFmtId="0" fontId="1" fillId="3" borderId="29" xfId="6" applyFont="1" applyFill="1" applyBorder="1" applyAlignment="1">
      <alignment horizontal="center" vertical="center"/>
    </xf>
    <xf numFmtId="0" fontId="1" fillId="3" borderId="30" xfId="6" applyFont="1" applyFill="1" applyBorder="1" applyAlignment="1">
      <alignment horizontal="center" vertical="center"/>
    </xf>
    <xf numFmtId="0" fontId="1" fillId="3" borderId="31" xfId="6" applyFont="1" applyFill="1" applyBorder="1" applyAlignment="1">
      <alignment horizontal="center" vertical="center"/>
    </xf>
    <xf numFmtId="0" fontId="1" fillId="3" borderId="11" xfId="6" applyFont="1" applyFill="1" applyBorder="1" applyAlignment="1">
      <alignment horizontal="justify" vertical="center" wrapText="1"/>
    </xf>
    <xf numFmtId="0" fontId="1" fillId="3" borderId="7" xfId="6" applyFont="1" applyFill="1" applyBorder="1" applyAlignment="1">
      <alignment horizontal="justify" vertical="center" wrapText="1"/>
    </xf>
    <xf numFmtId="42" fontId="3" fillId="4" borderId="9" xfId="4" applyNumberFormat="1" applyFont="1" applyFill="1" applyBorder="1" applyAlignment="1">
      <alignment horizontal="center" vertical="top" wrapText="1"/>
    </xf>
    <xf numFmtId="42" fontId="3" fillId="4" borderId="10" xfId="4" applyNumberFormat="1" applyFont="1" applyFill="1" applyBorder="1" applyAlignment="1">
      <alignment horizontal="center" vertical="top" wrapText="1"/>
    </xf>
    <xf numFmtId="42" fontId="3" fillId="4" borderId="14" xfId="4" applyNumberFormat="1" applyFont="1" applyFill="1" applyBorder="1" applyAlignment="1">
      <alignment horizontal="center" vertical="top" wrapText="1"/>
    </xf>
    <xf numFmtId="42" fontId="3" fillId="4" borderId="15" xfId="4" applyNumberFormat="1" applyFont="1" applyFill="1" applyBorder="1" applyAlignment="1">
      <alignment horizontal="center" vertical="top" wrapText="1"/>
    </xf>
    <xf numFmtId="0" fontId="3" fillId="4" borderId="32" xfId="5" applyFont="1" applyFill="1" applyBorder="1" applyAlignment="1">
      <alignment horizontal="center" vertical="top" wrapText="1"/>
    </xf>
    <xf numFmtId="0" fontId="3" fillId="4" borderId="25" xfId="5" applyFont="1" applyFill="1" applyBorder="1" applyAlignment="1">
      <alignment horizontal="center" vertical="top" wrapText="1"/>
    </xf>
    <xf numFmtId="0" fontId="3" fillId="4" borderId="2" xfId="5" applyFont="1" applyFill="1" applyBorder="1" applyAlignment="1">
      <alignment horizontal="center" vertical="top" wrapText="1"/>
    </xf>
    <xf numFmtId="0" fontId="3" fillId="4" borderId="42" xfId="5" applyFont="1" applyFill="1" applyBorder="1" applyAlignment="1">
      <alignment horizontal="center" vertical="top" wrapText="1"/>
    </xf>
    <xf numFmtId="0" fontId="3" fillId="4" borderId="43" xfId="5" applyFont="1" applyFill="1" applyBorder="1" applyAlignment="1">
      <alignment horizontal="center" vertical="top" wrapText="1"/>
    </xf>
    <xf numFmtId="0" fontId="3" fillId="4" borderId="44" xfId="5" applyFont="1" applyFill="1" applyBorder="1" applyAlignment="1">
      <alignment horizontal="center" vertical="top" wrapText="1"/>
    </xf>
    <xf numFmtId="0" fontId="3" fillId="4" borderId="45" xfId="5" applyFont="1" applyFill="1" applyBorder="1" applyAlignment="1">
      <alignment horizontal="center" vertical="top" wrapText="1"/>
    </xf>
    <xf numFmtId="0" fontId="3" fillId="4" borderId="46" xfId="5" applyFont="1" applyFill="1" applyBorder="1" applyAlignment="1">
      <alignment horizontal="center" vertical="top" wrapText="1"/>
    </xf>
    <xf numFmtId="0" fontId="3" fillId="4" borderId="33" xfId="5" applyFont="1" applyFill="1" applyBorder="1" applyAlignment="1">
      <alignment horizontal="center" vertical="top" wrapText="1"/>
    </xf>
    <xf numFmtId="17" fontId="2" fillId="4" borderId="20" xfId="6" applyNumberFormat="1" applyFont="1" applyFill="1" applyBorder="1" applyAlignment="1">
      <alignment horizontal="center" vertical="center"/>
    </xf>
    <xf numFmtId="17" fontId="2" fillId="4" borderId="21" xfId="6" applyNumberFormat="1" applyFont="1" applyFill="1" applyBorder="1" applyAlignment="1">
      <alignment horizontal="center" vertical="center"/>
    </xf>
    <xf numFmtId="17" fontId="2" fillId="4" borderId="22" xfId="6" applyNumberFormat="1" applyFont="1" applyFill="1" applyBorder="1" applyAlignment="1">
      <alignment horizontal="center" vertical="center"/>
    </xf>
    <xf numFmtId="0" fontId="2" fillId="4" borderId="18" xfId="1" applyNumberFormat="1" applyFont="1" applyFill="1" applyBorder="1" applyAlignment="1">
      <alignment horizontal="center" wrapText="1"/>
    </xf>
    <xf numFmtId="0" fontId="2" fillId="4" borderId="19" xfId="1" applyNumberFormat="1" applyFont="1" applyFill="1" applyBorder="1" applyAlignment="1">
      <alignment horizontal="center" wrapText="1"/>
    </xf>
    <xf numFmtId="166" fontId="3" fillId="3" borderId="9" xfId="5" applyNumberFormat="1" applyFont="1" applyFill="1" applyBorder="1" applyAlignment="1">
      <alignment horizontal="center" vertical="center" wrapText="1"/>
    </xf>
    <xf numFmtId="164" fontId="1" fillId="3" borderId="9" xfId="3" applyNumberFormat="1" applyFont="1" applyFill="1" applyBorder="1" applyAlignment="1">
      <alignment horizontal="center" vertical="center"/>
    </xf>
    <xf numFmtId="164" fontId="1" fillId="3" borderId="10" xfId="3" applyNumberFormat="1" applyFont="1" applyFill="1" applyBorder="1" applyAlignment="1">
      <alignment horizontal="center" vertical="center"/>
    </xf>
    <xf numFmtId="0" fontId="2" fillId="3" borderId="11" xfId="6" applyFont="1" applyFill="1" applyBorder="1" applyAlignment="1">
      <alignment horizontal="left" vertical="center"/>
    </xf>
    <xf numFmtId="0" fontId="2" fillId="3" borderId="7" xfId="6" applyFont="1" applyFill="1" applyBorder="1" applyAlignment="1">
      <alignment horizontal="left" vertical="center"/>
    </xf>
    <xf numFmtId="0" fontId="2" fillId="3" borderId="13" xfId="6" applyFont="1" applyFill="1" applyBorder="1" applyAlignment="1">
      <alignment horizontal="left" vertical="center"/>
    </xf>
    <xf numFmtId="0" fontId="2" fillId="3" borderId="14" xfId="6" applyFont="1" applyFill="1" applyBorder="1" applyAlignment="1">
      <alignment horizontal="left" vertical="center"/>
    </xf>
    <xf numFmtId="0" fontId="1" fillId="3" borderId="8" xfId="6" applyFont="1" applyFill="1" applyBorder="1" applyAlignment="1">
      <alignment horizontal="justify" vertical="center" wrapText="1"/>
    </xf>
    <xf numFmtId="0" fontId="1" fillId="3" borderId="9" xfId="6" applyFont="1" applyFill="1" applyBorder="1" applyAlignment="1">
      <alignment horizontal="justify" vertical="center" wrapText="1"/>
    </xf>
    <xf numFmtId="17" fontId="2" fillId="5" borderId="32" xfId="6" applyNumberFormat="1" applyFont="1" applyFill="1" applyBorder="1" applyAlignment="1">
      <alignment horizontal="center" vertical="center" wrapText="1"/>
    </xf>
    <xf numFmtId="17" fontId="2" fillId="5" borderId="25" xfId="6" applyNumberFormat="1" applyFont="1" applyFill="1" applyBorder="1" applyAlignment="1">
      <alignment horizontal="center" vertical="center" wrapText="1"/>
    </xf>
    <xf numFmtId="17" fontId="2" fillId="5" borderId="2" xfId="6" applyNumberFormat="1" applyFont="1" applyFill="1" applyBorder="1" applyAlignment="1">
      <alignment horizontal="center" vertical="center" wrapText="1"/>
    </xf>
    <xf numFmtId="17" fontId="2" fillId="4" borderId="32" xfId="6" applyNumberFormat="1" applyFont="1" applyFill="1" applyBorder="1" applyAlignment="1">
      <alignment horizontal="center" vertical="center"/>
    </xf>
    <xf numFmtId="17" fontId="2" fillId="4" borderId="25" xfId="6" applyNumberFormat="1" applyFont="1" applyFill="1" applyBorder="1" applyAlignment="1">
      <alignment horizontal="center" vertical="center"/>
    </xf>
    <xf numFmtId="17" fontId="2" fillId="4" borderId="2" xfId="6" applyNumberFormat="1" applyFont="1" applyFill="1" applyBorder="1" applyAlignment="1">
      <alignment horizontal="center" vertical="center"/>
    </xf>
    <xf numFmtId="17" fontId="2" fillId="0" borderId="0" xfId="6" applyNumberFormat="1" applyFont="1" applyFill="1" applyBorder="1" applyAlignment="1">
      <alignment horizontal="center" vertical="center"/>
    </xf>
    <xf numFmtId="164" fontId="2" fillId="3" borderId="33" xfId="3" applyNumberFormat="1" applyFont="1" applyFill="1" applyBorder="1" applyAlignment="1">
      <alignment horizontal="center" vertical="center"/>
    </xf>
    <xf numFmtId="0" fontId="2" fillId="3" borderId="15" xfId="6" applyFont="1" applyFill="1" applyBorder="1" applyAlignment="1">
      <alignment horizontal="left" vertical="center"/>
    </xf>
    <xf numFmtId="165" fontId="1" fillId="0" borderId="0" xfId="1" applyNumberFormat="1" applyFont="1" applyFill="1" applyBorder="1" applyAlignment="1">
      <alignment horizontal="center" vertical="center"/>
    </xf>
    <xf numFmtId="41" fontId="22" fillId="0" borderId="0" xfId="2" applyFont="1" applyFill="1" applyAlignment="1">
      <alignment horizontal="center"/>
    </xf>
    <xf numFmtId="164" fontId="2" fillId="4" borderId="34" xfId="3" applyNumberFormat="1" applyFont="1" applyFill="1" applyBorder="1" applyAlignment="1">
      <alignment horizontal="center" vertical="center"/>
    </xf>
    <xf numFmtId="164" fontId="2" fillId="4" borderId="35" xfId="3" applyNumberFormat="1" applyFont="1" applyFill="1" applyBorder="1" applyAlignment="1">
      <alignment horizontal="center" vertical="center"/>
    </xf>
    <xf numFmtId="164" fontId="2" fillId="4" borderId="36" xfId="3" applyNumberFormat="1" applyFont="1" applyFill="1" applyBorder="1" applyAlignment="1">
      <alignment horizontal="center" vertical="center"/>
    </xf>
    <xf numFmtId="164" fontId="1" fillId="3" borderId="37" xfId="3" applyNumberFormat="1" applyFont="1" applyFill="1" applyBorder="1" applyAlignment="1">
      <alignment horizontal="center" vertical="center"/>
    </xf>
    <xf numFmtId="164" fontId="1" fillId="3" borderId="38" xfId="3" applyNumberFormat="1" applyFont="1" applyFill="1" applyBorder="1" applyAlignment="1">
      <alignment horizontal="center" vertical="center"/>
    </xf>
    <xf numFmtId="164" fontId="1" fillId="3" borderId="39" xfId="3" applyNumberFormat="1" applyFont="1" applyFill="1" applyBorder="1" applyAlignment="1">
      <alignment horizontal="center" vertical="center"/>
    </xf>
    <xf numFmtId="164" fontId="1" fillId="3" borderId="31" xfId="3" applyNumberFormat="1" applyFont="1" applyFill="1" applyBorder="1" applyAlignment="1">
      <alignment horizontal="center" vertical="center"/>
    </xf>
    <xf numFmtId="0" fontId="2" fillId="4" borderId="40" xfId="6" applyFont="1" applyFill="1" applyBorder="1" applyAlignment="1">
      <alignment horizontal="center" vertical="center" wrapText="1"/>
    </xf>
    <xf numFmtId="0" fontId="2" fillId="4" borderId="35" xfId="6" applyFont="1" applyFill="1" applyBorder="1" applyAlignment="1">
      <alignment horizontal="center" vertical="center" wrapText="1"/>
    </xf>
    <xf numFmtId="0" fontId="2" fillId="4" borderId="36" xfId="6" applyFont="1" applyFill="1" applyBorder="1" applyAlignment="1">
      <alignment horizontal="center" vertical="center" wrapText="1"/>
    </xf>
    <xf numFmtId="0" fontId="1" fillId="3" borderId="41" xfId="6" applyFont="1" applyFill="1" applyBorder="1" applyAlignment="1">
      <alignment horizontal="left" vertical="center" wrapText="1"/>
    </xf>
    <xf numFmtId="0" fontId="1" fillId="3" borderId="38" xfId="6" applyFont="1" applyFill="1" applyBorder="1" applyAlignment="1">
      <alignment horizontal="left" vertical="center" wrapText="1"/>
    </xf>
    <xf numFmtId="0" fontId="1" fillId="3" borderId="39" xfId="6" applyFont="1" applyFill="1" applyBorder="1" applyAlignment="1">
      <alignment horizontal="left" vertical="center" wrapText="1"/>
    </xf>
    <xf numFmtId="0" fontId="1" fillId="3" borderId="11" xfId="6" applyFont="1" applyFill="1" applyBorder="1" applyAlignment="1">
      <alignment horizontal="left" vertical="center"/>
    </xf>
    <xf numFmtId="0" fontId="1" fillId="3" borderId="7" xfId="6" applyFont="1" applyFill="1" applyBorder="1" applyAlignment="1">
      <alignment horizontal="left" vertical="center"/>
    </xf>
    <xf numFmtId="0" fontId="1" fillId="3" borderId="12" xfId="6" applyFont="1" applyFill="1" applyBorder="1" applyAlignment="1">
      <alignment horizontal="left" vertical="center"/>
    </xf>
    <xf numFmtId="0" fontId="2" fillId="3" borderId="13" xfId="6" applyFont="1" applyFill="1" applyBorder="1" applyAlignment="1">
      <alignment horizontal="justify" vertical="center"/>
    </xf>
    <xf numFmtId="0" fontId="2" fillId="3" borderId="14" xfId="6" applyFont="1" applyFill="1" applyBorder="1" applyAlignment="1">
      <alignment horizontal="justify" vertical="center"/>
    </xf>
    <xf numFmtId="0" fontId="1" fillId="3" borderId="11" xfId="6" applyFont="1" applyFill="1" applyBorder="1" applyAlignment="1">
      <alignment horizontal="justify" vertical="center"/>
    </xf>
    <xf numFmtId="0" fontId="1" fillId="3" borderId="7" xfId="6" applyFont="1" applyFill="1" applyBorder="1" applyAlignment="1">
      <alignment horizontal="justify" vertical="center"/>
    </xf>
    <xf numFmtId="0" fontId="2" fillId="3" borderId="32" xfId="6" applyFont="1" applyFill="1" applyBorder="1" applyAlignment="1">
      <alignment horizontal="left" vertical="center" wrapText="1"/>
    </xf>
    <xf numFmtId="0" fontId="2" fillId="3" borderId="25" xfId="6" applyFont="1" applyFill="1" applyBorder="1" applyAlignment="1">
      <alignment horizontal="left" vertical="center" wrapText="1"/>
    </xf>
    <xf numFmtId="0" fontId="2" fillId="3" borderId="2" xfId="6" applyFont="1" applyFill="1" applyBorder="1" applyAlignment="1">
      <alignment horizontal="left" vertical="center" wrapText="1"/>
    </xf>
    <xf numFmtId="164" fontId="2" fillId="3" borderId="32" xfId="3" applyNumberFormat="1" applyFont="1" applyFill="1" applyBorder="1" applyAlignment="1">
      <alignment horizontal="center" vertical="center"/>
    </xf>
    <xf numFmtId="0" fontId="2" fillId="0" borderId="0" xfId="0" applyFont="1" applyFill="1" applyBorder="1" applyAlignment="1">
      <alignment horizontal="center"/>
    </xf>
    <xf numFmtId="0" fontId="23" fillId="0" borderId="0" xfId="0" applyFont="1" applyFill="1" applyBorder="1" applyAlignment="1">
      <alignment horizontal="center"/>
    </xf>
    <xf numFmtId="164" fontId="1" fillId="3" borderId="9" xfId="3" applyNumberFormat="1" applyFont="1" applyFill="1" applyBorder="1" applyAlignment="1">
      <alignment horizontal="center"/>
    </xf>
    <xf numFmtId="164" fontId="1" fillId="3" borderId="10" xfId="3" applyNumberFormat="1" applyFont="1" applyFill="1" applyBorder="1" applyAlignment="1">
      <alignment horizontal="center"/>
    </xf>
    <xf numFmtId="0" fontId="2" fillId="3" borderId="32" xfId="6" applyFont="1" applyFill="1" applyBorder="1" applyAlignment="1">
      <alignment horizontal="left" vertical="center"/>
    </xf>
    <xf numFmtId="0" fontId="2" fillId="3" borderId="25" xfId="6" applyFont="1" applyFill="1" applyBorder="1" applyAlignment="1">
      <alignment horizontal="left" vertical="center"/>
    </xf>
    <xf numFmtId="0" fontId="2" fillId="3" borderId="2" xfId="6" applyFont="1" applyFill="1" applyBorder="1" applyAlignment="1">
      <alignment horizontal="left" vertical="center"/>
    </xf>
    <xf numFmtId="17" fontId="14" fillId="4" borderId="48" xfId="6" applyNumberFormat="1" applyFont="1" applyFill="1" applyBorder="1" applyAlignment="1">
      <alignment horizontal="justify" vertical="center"/>
    </xf>
    <xf numFmtId="17" fontId="14" fillId="4" borderId="49" xfId="6" applyNumberFormat="1" applyFont="1" applyFill="1" applyBorder="1" applyAlignment="1">
      <alignment horizontal="justify" vertical="center"/>
    </xf>
    <xf numFmtId="17" fontId="14" fillId="4" borderId="49" xfId="6" applyNumberFormat="1" applyFont="1" applyFill="1" applyBorder="1" applyAlignment="1">
      <alignment horizontal="center" vertical="center" wrapText="1"/>
    </xf>
    <xf numFmtId="17" fontId="14" fillId="4" borderId="47" xfId="6" applyNumberFormat="1" applyFont="1" applyFill="1" applyBorder="1" applyAlignment="1">
      <alignment horizontal="center" vertical="center"/>
    </xf>
    <xf numFmtId="17" fontId="14" fillId="4" borderId="47" xfId="6" applyNumberFormat="1" applyFont="1" applyFill="1" applyBorder="1" applyAlignment="1">
      <alignment horizontal="justify" vertical="center"/>
    </xf>
    <xf numFmtId="17" fontId="14" fillId="4" borderId="32" xfId="6" applyNumberFormat="1" applyFont="1" applyFill="1" applyBorder="1" applyAlignment="1">
      <alignment horizontal="center" vertical="center"/>
    </xf>
    <xf numFmtId="17" fontId="14" fillId="4" borderId="25" xfId="6" applyNumberFormat="1" applyFont="1" applyFill="1" applyBorder="1" applyAlignment="1">
      <alignment horizontal="center" vertical="center"/>
    </xf>
    <xf numFmtId="17" fontId="14" fillId="4" borderId="2" xfId="6" applyNumberFormat="1" applyFont="1" applyFill="1" applyBorder="1" applyAlignment="1">
      <alignment horizontal="center" vertical="center"/>
    </xf>
    <xf numFmtId="0" fontId="16" fillId="4" borderId="50" xfId="5" applyFont="1" applyFill="1" applyBorder="1" applyAlignment="1">
      <alignment horizontal="center" vertical="center" wrapText="1"/>
    </xf>
    <xf numFmtId="0" fontId="16" fillId="4" borderId="51" xfId="5" applyFont="1" applyFill="1" applyBorder="1" applyAlignment="1">
      <alignment horizontal="center" vertical="center" wrapText="1"/>
    </xf>
    <xf numFmtId="0" fontId="15" fillId="4" borderId="54" xfId="5" applyFont="1" applyFill="1" applyBorder="1" applyAlignment="1">
      <alignment horizontal="center" vertical="center" wrapText="1"/>
    </xf>
    <xf numFmtId="41" fontId="14" fillId="4" borderId="52" xfId="2" applyFont="1" applyFill="1" applyBorder="1" applyAlignment="1">
      <alignment horizontal="center" vertical="center" wrapText="1"/>
    </xf>
    <xf numFmtId="41" fontId="14" fillId="4" borderId="55" xfId="2" applyFont="1" applyFill="1" applyBorder="1" applyAlignment="1">
      <alignment horizontal="center" vertical="center" wrapText="1"/>
    </xf>
    <xf numFmtId="43" fontId="16" fillId="4" borderId="51" xfId="1" applyFont="1" applyFill="1" applyBorder="1" applyAlignment="1">
      <alignment horizontal="center" vertical="center" wrapText="1"/>
    </xf>
    <xf numFmtId="43" fontId="15" fillId="4" borderId="54" xfId="1" applyFont="1" applyFill="1" applyBorder="1" applyAlignment="1">
      <alignment horizontal="center" vertical="center" wrapText="1"/>
    </xf>
  </cellXfs>
  <cellStyles count="7">
    <cellStyle name="Millares" xfId="1" builtinId="3"/>
    <cellStyle name="Millares [0]" xfId="2" builtinId="6"/>
    <cellStyle name="Moneda" xfId="3" builtinId="4"/>
    <cellStyle name="Moneda [0]" xfId="4" builtinId="7"/>
    <cellStyle name="Normal" xfId="0" builtinId="0"/>
    <cellStyle name="Normal 2" xfId="5"/>
    <cellStyle name="Normal_RETE FUENTE DIC P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9"/>
  <sheetViews>
    <sheetView tabSelected="1" zoomScaleNormal="100" zoomScaleSheetLayoutView="100" workbookViewId="0"/>
  </sheetViews>
  <sheetFormatPr baseColWidth="10" defaultColWidth="0" defaultRowHeight="12.75" zeroHeight="1" x14ac:dyDescent="0.2"/>
  <cols>
    <col min="1" max="1" width="4.7109375" style="84" customWidth="1"/>
    <col min="2" max="2" width="12.7109375" style="84" customWidth="1"/>
    <col min="3" max="3" width="60.140625" style="84" bestFit="1" customWidth="1"/>
    <col min="4" max="4" width="20.85546875" style="12" bestFit="1" customWidth="1"/>
    <col min="5" max="5" width="3.140625" style="84" customWidth="1"/>
    <col min="6" max="6" width="8.7109375" style="84" customWidth="1"/>
    <col min="7" max="7" width="10.7109375" style="85" bestFit="1" customWidth="1"/>
    <col min="8" max="8" width="6" style="84" customWidth="1"/>
    <col min="9" max="9" width="12.7109375" style="86" customWidth="1"/>
    <col min="10" max="10" width="4.7109375" style="84" customWidth="1"/>
    <col min="11" max="16384" width="11.42578125" style="84" hidden="1"/>
  </cols>
  <sheetData>
    <row r="1" spans="2:9" x14ac:dyDescent="0.2"/>
    <row r="2" spans="2:9" x14ac:dyDescent="0.2">
      <c r="B2" s="104" t="s">
        <v>61</v>
      </c>
      <c r="C2" s="104"/>
      <c r="D2" s="104"/>
      <c r="E2" s="104"/>
      <c r="F2" s="104"/>
      <c r="G2" s="104"/>
      <c r="H2" s="104"/>
      <c r="I2" s="104"/>
    </row>
    <row r="3" spans="2:9" x14ac:dyDescent="0.2">
      <c r="B3" s="87"/>
      <c r="C3" s="203" t="s">
        <v>33</v>
      </c>
      <c r="D3" s="203"/>
      <c r="E3" s="203"/>
      <c r="F3" s="203"/>
      <c r="G3" s="203"/>
      <c r="H3" s="203"/>
    </row>
    <row r="4" spans="2:9" x14ac:dyDescent="0.2">
      <c r="B4" s="87"/>
      <c r="C4" s="203" t="s">
        <v>34</v>
      </c>
      <c r="D4" s="203"/>
      <c r="E4" s="203"/>
      <c r="F4" s="203"/>
      <c r="G4" s="203"/>
      <c r="H4" s="203"/>
    </row>
    <row r="5" spans="2:9" ht="13.5" thickBot="1" x14ac:dyDescent="0.25">
      <c r="B5" s="87"/>
      <c r="C5" s="204" t="s">
        <v>64</v>
      </c>
      <c r="D5" s="204"/>
      <c r="E5" s="204"/>
      <c r="F5" s="204"/>
      <c r="G5" s="204"/>
      <c r="H5" s="204"/>
    </row>
    <row r="6" spans="2:9" ht="13.5" thickBot="1" x14ac:dyDescent="0.25">
      <c r="B6" s="87"/>
      <c r="C6" s="171" t="s">
        <v>0</v>
      </c>
      <c r="D6" s="172"/>
      <c r="E6" s="172"/>
      <c r="F6" s="172"/>
      <c r="G6" s="172"/>
      <c r="H6" s="173"/>
    </row>
    <row r="7" spans="2:9" ht="38.1" customHeight="1" thickBot="1" x14ac:dyDescent="0.25">
      <c r="B7" s="87"/>
      <c r="C7" s="168" t="s">
        <v>67</v>
      </c>
      <c r="D7" s="169"/>
      <c r="E7" s="169"/>
      <c r="F7" s="169"/>
      <c r="G7" s="169"/>
      <c r="H7" s="170"/>
    </row>
    <row r="8" spans="2:9" x14ac:dyDescent="0.2">
      <c r="B8" s="87"/>
      <c r="C8" s="174" t="s">
        <v>1</v>
      </c>
      <c r="D8" s="174"/>
      <c r="E8" s="174"/>
      <c r="F8" s="174"/>
      <c r="G8" s="174"/>
      <c r="H8" s="174"/>
    </row>
    <row r="9" spans="2:9" x14ac:dyDescent="0.2">
      <c r="B9" s="87"/>
      <c r="C9" s="174" t="s">
        <v>37</v>
      </c>
      <c r="D9" s="174"/>
      <c r="E9" s="174"/>
      <c r="F9" s="174"/>
      <c r="G9" s="174"/>
      <c r="H9" s="174"/>
    </row>
    <row r="10" spans="2:9" ht="13.5" thickBot="1" x14ac:dyDescent="0.25">
      <c r="B10" s="87"/>
      <c r="C10" s="11" t="s">
        <v>62</v>
      </c>
      <c r="D10" s="19">
        <v>28279</v>
      </c>
      <c r="E10" s="177"/>
      <c r="F10" s="177"/>
      <c r="G10" s="178"/>
      <c r="H10" s="178"/>
    </row>
    <row r="11" spans="2:9" ht="13.5" thickBot="1" x14ac:dyDescent="0.25">
      <c r="B11" s="87"/>
      <c r="C11" s="186" t="s">
        <v>2</v>
      </c>
      <c r="D11" s="187"/>
      <c r="E11" s="188"/>
      <c r="F11" s="179"/>
      <c r="G11" s="180"/>
      <c r="H11" s="181"/>
    </row>
    <row r="12" spans="2:9" x14ac:dyDescent="0.2">
      <c r="B12" s="87"/>
      <c r="C12" s="189" t="s">
        <v>40</v>
      </c>
      <c r="D12" s="190"/>
      <c r="E12" s="191"/>
      <c r="F12" s="182">
        <v>0</v>
      </c>
      <c r="G12" s="183"/>
      <c r="H12" s="184"/>
    </row>
    <row r="13" spans="2:9" x14ac:dyDescent="0.2">
      <c r="B13" s="87"/>
      <c r="C13" s="192" t="s">
        <v>35</v>
      </c>
      <c r="D13" s="193"/>
      <c r="E13" s="194"/>
      <c r="F13" s="185"/>
      <c r="G13" s="117"/>
      <c r="H13" s="118"/>
    </row>
    <row r="14" spans="2:9" x14ac:dyDescent="0.2">
      <c r="B14" s="87"/>
      <c r="C14" s="192" t="s">
        <v>36</v>
      </c>
      <c r="D14" s="193"/>
      <c r="E14" s="194"/>
      <c r="F14" s="185"/>
      <c r="G14" s="117"/>
      <c r="H14" s="118"/>
    </row>
    <row r="15" spans="2:9" ht="13.5" thickBot="1" x14ac:dyDescent="0.25">
      <c r="B15" s="87"/>
      <c r="C15" s="164" t="s">
        <v>3</v>
      </c>
      <c r="D15" s="165"/>
      <c r="E15" s="176"/>
      <c r="F15" s="175">
        <f>SUM(F12:F14)</f>
        <v>0</v>
      </c>
      <c r="G15" s="121"/>
      <c r="H15" s="122"/>
    </row>
    <row r="16" spans="2:9" ht="13.5" thickBot="1" x14ac:dyDescent="0.25">
      <c r="B16" s="87"/>
      <c r="C16" s="154" t="s">
        <v>4</v>
      </c>
      <c r="D16" s="155"/>
      <c r="E16" s="155"/>
      <c r="F16" s="155"/>
      <c r="G16" s="155"/>
      <c r="H16" s="156"/>
    </row>
    <row r="17" spans="2:11" x14ac:dyDescent="0.2">
      <c r="B17" s="87"/>
      <c r="C17" s="127" t="s">
        <v>38</v>
      </c>
      <c r="D17" s="128"/>
      <c r="E17" s="128"/>
      <c r="F17" s="160">
        <v>0</v>
      </c>
      <c r="G17" s="160"/>
      <c r="H17" s="161"/>
      <c r="I17" s="10"/>
      <c r="J17" s="10"/>
      <c r="K17" s="10"/>
    </row>
    <row r="18" spans="2:11" ht="13.5" thickBot="1" x14ac:dyDescent="0.25">
      <c r="B18" s="87"/>
      <c r="C18" s="129" t="s">
        <v>5</v>
      </c>
      <c r="D18" s="130"/>
      <c r="E18" s="130"/>
      <c r="F18" s="125">
        <f>+F15-F17</f>
        <v>0</v>
      </c>
      <c r="G18" s="125"/>
      <c r="H18" s="126"/>
      <c r="I18" s="88"/>
      <c r="J18" s="89"/>
      <c r="K18" s="89"/>
    </row>
    <row r="19" spans="2:11" x14ac:dyDescent="0.2">
      <c r="B19" s="87"/>
      <c r="C19" s="133" t="s">
        <v>6</v>
      </c>
      <c r="D19" s="134"/>
      <c r="E19" s="134"/>
      <c r="F19" s="134"/>
      <c r="G19" s="134"/>
      <c r="H19" s="135"/>
      <c r="I19" s="88"/>
      <c r="J19" s="89"/>
      <c r="K19" s="89"/>
    </row>
    <row r="20" spans="2:11" x14ac:dyDescent="0.2">
      <c r="B20" s="87"/>
      <c r="C20" s="136"/>
      <c r="D20" s="137"/>
      <c r="E20" s="138"/>
      <c r="F20" s="117"/>
      <c r="G20" s="117"/>
      <c r="H20" s="118"/>
      <c r="I20" s="88"/>
      <c r="J20" s="89"/>
      <c r="K20" s="89"/>
    </row>
    <row r="21" spans="2:11" x14ac:dyDescent="0.2">
      <c r="B21" s="87"/>
      <c r="C21" s="162" t="s">
        <v>7</v>
      </c>
      <c r="D21" s="163"/>
      <c r="E21" s="163"/>
      <c r="F21" s="119"/>
      <c r="G21" s="119"/>
      <c r="H21" s="120"/>
      <c r="I21" s="88"/>
      <c r="J21" s="89"/>
      <c r="K21" s="89"/>
    </row>
    <row r="22" spans="2:11" ht="13.5" thickBot="1" x14ac:dyDescent="0.25">
      <c r="B22" s="87"/>
      <c r="C22" s="164" t="s">
        <v>8</v>
      </c>
      <c r="D22" s="165"/>
      <c r="E22" s="165"/>
      <c r="F22" s="121">
        <f>+F18-F21</f>
        <v>0</v>
      </c>
      <c r="G22" s="121"/>
      <c r="H22" s="122"/>
    </row>
    <row r="23" spans="2:11" ht="13.5" thickBot="1" x14ac:dyDescent="0.25">
      <c r="B23" s="87"/>
      <c r="C23" s="1"/>
      <c r="D23" s="3"/>
      <c r="E23" s="9"/>
      <c r="F23" s="2"/>
      <c r="G23" s="90"/>
      <c r="H23" s="91"/>
    </row>
    <row r="24" spans="2:11" ht="13.5" thickBot="1" x14ac:dyDescent="0.25">
      <c r="B24" s="87"/>
      <c r="C24" s="154" t="s">
        <v>13</v>
      </c>
      <c r="D24" s="155"/>
      <c r="E24" s="155"/>
      <c r="F24" s="155"/>
      <c r="G24" s="155"/>
      <c r="H24" s="156"/>
    </row>
    <row r="25" spans="2:11" ht="24" customHeight="1" x14ac:dyDescent="0.2">
      <c r="B25" s="87"/>
      <c r="C25" s="166" t="s">
        <v>68</v>
      </c>
      <c r="D25" s="167"/>
      <c r="E25" s="167"/>
      <c r="F25" s="160"/>
      <c r="G25" s="160"/>
      <c r="H25" s="161"/>
    </row>
    <row r="26" spans="2:11" ht="36" customHeight="1" x14ac:dyDescent="0.2">
      <c r="B26" s="87"/>
      <c r="C26" s="139" t="s">
        <v>69</v>
      </c>
      <c r="D26" s="140"/>
      <c r="E26" s="140"/>
      <c r="F26" s="117"/>
      <c r="G26" s="117"/>
      <c r="H26" s="118"/>
    </row>
    <row r="27" spans="2:11" ht="24" customHeight="1" x14ac:dyDescent="0.2">
      <c r="B27" s="87"/>
      <c r="C27" s="139" t="s">
        <v>70</v>
      </c>
      <c r="D27" s="140"/>
      <c r="E27" s="140"/>
      <c r="F27" s="117"/>
      <c r="G27" s="117"/>
      <c r="H27" s="118"/>
    </row>
    <row r="28" spans="2:11" ht="24" customHeight="1" x14ac:dyDescent="0.2">
      <c r="B28" s="87"/>
      <c r="C28" s="139" t="s">
        <v>71</v>
      </c>
      <c r="D28" s="140"/>
      <c r="E28" s="140"/>
      <c r="F28" s="117"/>
      <c r="G28" s="117"/>
      <c r="H28" s="118"/>
    </row>
    <row r="29" spans="2:11" x14ac:dyDescent="0.2">
      <c r="B29" s="87"/>
      <c r="C29" s="131" t="s">
        <v>14</v>
      </c>
      <c r="D29" s="132"/>
      <c r="E29" s="132"/>
      <c r="F29" s="119">
        <f>SUM(F25:F28)</f>
        <v>0</v>
      </c>
      <c r="G29" s="119"/>
      <c r="H29" s="120"/>
    </row>
    <row r="30" spans="2:11" ht="13.5" thickBot="1" x14ac:dyDescent="0.25">
      <c r="B30" s="87"/>
      <c r="C30" s="195" t="s">
        <v>15</v>
      </c>
      <c r="D30" s="196"/>
      <c r="E30" s="196"/>
      <c r="F30" s="121">
        <f>+F22-F29</f>
        <v>0</v>
      </c>
      <c r="G30" s="121"/>
      <c r="H30" s="122"/>
    </row>
    <row r="31" spans="2:11" ht="13.5" thickBot="1" x14ac:dyDescent="0.25">
      <c r="B31" s="87"/>
      <c r="C31" s="87"/>
      <c r="D31" s="18"/>
      <c r="E31" s="13"/>
      <c r="F31" s="21"/>
    </row>
    <row r="32" spans="2:11" ht="13.5" thickBot="1" x14ac:dyDescent="0.25">
      <c r="B32" s="87"/>
      <c r="C32" s="171" t="s">
        <v>9</v>
      </c>
      <c r="D32" s="172"/>
      <c r="E32" s="172"/>
      <c r="F32" s="172"/>
      <c r="G32" s="172"/>
      <c r="H32" s="173"/>
    </row>
    <row r="33" spans="2:11" ht="24" customHeight="1" x14ac:dyDescent="0.2">
      <c r="B33" s="87"/>
      <c r="C33" s="166" t="s">
        <v>39</v>
      </c>
      <c r="D33" s="167"/>
      <c r="E33" s="167"/>
      <c r="F33" s="160"/>
      <c r="G33" s="160"/>
      <c r="H33" s="161"/>
    </row>
    <row r="34" spans="2:11" ht="14.1" customHeight="1" x14ac:dyDescent="0.2">
      <c r="B34" s="87"/>
      <c r="C34" s="197" t="s">
        <v>41</v>
      </c>
      <c r="D34" s="198"/>
      <c r="E34" s="198"/>
      <c r="F34" s="117">
        <v>0</v>
      </c>
      <c r="G34" s="117"/>
      <c r="H34" s="118"/>
    </row>
    <row r="35" spans="2:11" ht="48" customHeight="1" x14ac:dyDescent="0.2">
      <c r="B35" s="87"/>
      <c r="C35" s="139" t="s">
        <v>72</v>
      </c>
      <c r="D35" s="140"/>
      <c r="E35" s="140"/>
      <c r="F35" s="117">
        <v>0</v>
      </c>
      <c r="G35" s="117"/>
      <c r="H35" s="118"/>
    </row>
    <row r="36" spans="2:11" x14ac:dyDescent="0.2">
      <c r="B36" s="87"/>
      <c r="C36" s="197" t="s">
        <v>42</v>
      </c>
      <c r="D36" s="198"/>
      <c r="E36" s="198"/>
      <c r="F36" s="117">
        <v>0</v>
      </c>
      <c r="G36" s="117"/>
      <c r="H36" s="118"/>
    </row>
    <row r="37" spans="2:11" x14ac:dyDescent="0.2">
      <c r="B37" s="87"/>
      <c r="C37" s="197" t="s">
        <v>43</v>
      </c>
      <c r="D37" s="198"/>
      <c r="E37" s="198"/>
      <c r="F37" s="117">
        <f>+F36*25%</f>
        <v>0</v>
      </c>
      <c r="G37" s="117"/>
      <c r="H37" s="118"/>
    </row>
    <row r="38" spans="2:11" x14ac:dyDescent="0.2">
      <c r="B38" s="87"/>
      <c r="C38" s="197" t="s">
        <v>44</v>
      </c>
      <c r="D38" s="198"/>
      <c r="E38" s="198"/>
      <c r="F38" s="117">
        <f>+F36-F37</f>
        <v>0</v>
      </c>
      <c r="G38" s="117"/>
      <c r="H38" s="118"/>
    </row>
    <row r="39" spans="2:11" x14ac:dyDescent="0.2">
      <c r="B39" s="87"/>
      <c r="C39" s="197" t="s">
        <v>45</v>
      </c>
      <c r="D39" s="198"/>
      <c r="E39" s="198"/>
      <c r="F39" s="117"/>
      <c r="G39" s="117"/>
      <c r="H39" s="118"/>
    </row>
    <row r="40" spans="2:11" ht="20.100000000000001" customHeight="1" x14ac:dyDescent="0.2">
      <c r="B40" s="87"/>
      <c r="C40" s="131" t="s">
        <v>10</v>
      </c>
      <c r="D40" s="132"/>
      <c r="E40" s="132"/>
      <c r="F40" s="119">
        <f>SUM(F33:F39)</f>
        <v>0</v>
      </c>
      <c r="G40" s="119"/>
      <c r="H40" s="120"/>
    </row>
    <row r="41" spans="2:11" ht="21" customHeight="1" thickBot="1" x14ac:dyDescent="0.25">
      <c r="B41" s="87"/>
      <c r="C41" s="195" t="s">
        <v>11</v>
      </c>
      <c r="D41" s="196"/>
      <c r="E41" s="196"/>
      <c r="F41" s="121">
        <f>+F30-F40</f>
        <v>0</v>
      </c>
      <c r="G41" s="121"/>
      <c r="H41" s="122"/>
    </row>
    <row r="42" spans="2:11" ht="13.5" thickBot="1" x14ac:dyDescent="0.25">
      <c r="B42" s="87"/>
      <c r="C42" s="11"/>
      <c r="E42" s="13"/>
      <c r="F42" s="14"/>
    </row>
    <row r="43" spans="2:11" x14ac:dyDescent="0.2">
      <c r="B43" s="87"/>
      <c r="C43" s="127" t="s">
        <v>65</v>
      </c>
      <c r="D43" s="128"/>
      <c r="E43" s="128"/>
      <c r="F43" s="205">
        <f>+ROUND(F41*25%,-3)</f>
        <v>0</v>
      </c>
      <c r="G43" s="205"/>
      <c r="H43" s="206"/>
      <c r="I43" s="84"/>
    </row>
    <row r="44" spans="2:11" ht="13.5" thickBot="1" x14ac:dyDescent="0.25">
      <c r="B44" s="87"/>
      <c r="C44" s="164" t="s">
        <v>12</v>
      </c>
      <c r="D44" s="165"/>
      <c r="E44" s="165"/>
      <c r="F44" s="121">
        <f>+F41-F43</f>
        <v>0</v>
      </c>
      <c r="G44" s="121"/>
      <c r="H44" s="122"/>
      <c r="I44" s="84"/>
    </row>
    <row r="45" spans="2:11" ht="13.5" thickBot="1" x14ac:dyDescent="0.25">
      <c r="B45" s="87"/>
      <c r="C45" s="15"/>
      <c r="D45" s="16"/>
      <c r="E45" s="17"/>
      <c r="F45" s="14"/>
      <c r="H45" s="85"/>
    </row>
    <row r="46" spans="2:11" ht="13.5" thickBot="1" x14ac:dyDescent="0.25">
      <c r="B46" s="87"/>
      <c r="C46" s="207" t="s">
        <v>16</v>
      </c>
      <c r="D46" s="208"/>
      <c r="E46" s="209"/>
      <c r="F46" s="123">
        <f>+F44</f>
        <v>0</v>
      </c>
      <c r="G46" s="123"/>
      <c r="H46" s="124"/>
      <c r="I46" s="10"/>
      <c r="J46" s="10"/>
      <c r="K46" s="10"/>
    </row>
    <row r="47" spans="2:11" ht="13.5" thickBot="1" x14ac:dyDescent="0.25">
      <c r="B47" s="87"/>
      <c r="C47" s="15"/>
      <c r="D47" s="16"/>
      <c r="E47" s="17"/>
      <c r="F47" s="14"/>
      <c r="H47" s="85"/>
    </row>
    <row r="48" spans="2:11" ht="13.5" thickBot="1" x14ac:dyDescent="0.25">
      <c r="B48" s="87"/>
      <c r="C48" s="199" t="s">
        <v>17</v>
      </c>
      <c r="D48" s="200"/>
      <c r="E48" s="201"/>
      <c r="F48" s="202">
        <f>+F46/D10</f>
        <v>0</v>
      </c>
      <c r="G48" s="123"/>
      <c r="H48" s="124"/>
    </row>
    <row r="49" spans="2:9" ht="13.5" thickBot="1" x14ac:dyDescent="0.25">
      <c r="B49" s="87"/>
      <c r="C49" s="87"/>
      <c r="D49" s="18"/>
      <c r="E49" s="87"/>
    </row>
    <row r="50" spans="2:9" ht="13.5" thickBot="1" x14ac:dyDescent="0.25">
      <c r="B50" s="107" t="s">
        <v>18</v>
      </c>
      <c r="C50" s="108"/>
      <c r="D50" s="109" t="s">
        <v>19</v>
      </c>
      <c r="E50" s="111" t="s">
        <v>20</v>
      </c>
      <c r="F50" s="112"/>
      <c r="G50" s="112"/>
      <c r="H50" s="113"/>
      <c r="I50" s="157" t="s">
        <v>21</v>
      </c>
    </row>
    <row r="51" spans="2:9" ht="13.5" thickBot="1" x14ac:dyDescent="0.25">
      <c r="B51" s="20" t="s">
        <v>22</v>
      </c>
      <c r="C51" s="8" t="s">
        <v>23</v>
      </c>
      <c r="D51" s="110"/>
      <c r="E51" s="114"/>
      <c r="F51" s="115"/>
      <c r="G51" s="115"/>
      <c r="H51" s="116"/>
      <c r="I51" s="158"/>
    </row>
    <row r="52" spans="2:9" x14ac:dyDescent="0.2">
      <c r="B52" s="92" t="s">
        <v>24</v>
      </c>
      <c r="C52" s="93">
        <v>95</v>
      </c>
      <c r="D52" s="94">
        <v>0</v>
      </c>
      <c r="E52" s="159">
        <v>0</v>
      </c>
      <c r="F52" s="159"/>
      <c r="G52" s="159"/>
      <c r="H52" s="159"/>
      <c r="I52" s="101">
        <f>IF(F48&lt;C52,0,0)</f>
        <v>0</v>
      </c>
    </row>
    <row r="53" spans="2:9" ht="39.950000000000003" customHeight="1" x14ac:dyDescent="0.2">
      <c r="B53" s="95" t="s">
        <v>25</v>
      </c>
      <c r="C53" s="96">
        <v>150</v>
      </c>
      <c r="D53" s="97">
        <v>0.19</v>
      </c>
      <c r="E53" s="105" t="s">
        <v>26</v>
      </c>
      <c r="F53" s="105"/>
      <c r="G53" s="105"/>
      <c r="H53" s="105"/>
      <c r="I53" s="102">
        <f>IF($D$58&gt;95,(IF($D$58&lt;=150,ROUND(((($D$58-95)*19%)*$D57),-3),0)),0)</f>
        <v>0</v>
      </c>
    </row>
    <row r="54" spans="2:9" ht="39.950000000000003" customHeight="1" x14ac:dyDescent="0.2">
      <c r="B54" s="95" t="s">
        <v>27</v>
      </c>
      <c r="C54" s="96">
        <v>360</v>
      </c>
      <c r="D54" s="97">
        <v>0.28000000000000003</v>
      </c>
      <c r="E54" s="105" t="s">
        <v>28</v>
      </c>
      <c r="F54" s="105"/>
      <c r="G54" s="105"/>
      <c r="H54" s="105"/>
      <c r="I54" s="102">
        <f>IF($D$58&gt;150,IF($D$58&lt;=360,ROUND(((($D$58-150)*28%)*$D57)+(10*$D57),-3),0),0)</f>
        <v>0</v>
      </c>
    </row>
    <row r="55" spans="2:9" ht="39.950000000000003" customHeight="1" thickBot="1" x14ac:dyDescent="0.25">
      <c r="B55" s="98" t="s">
        <v>29</v>
      </c>
      <c r="C55" s="99" t="s">
        <v>30</v>
      </c>
      <c r="D55" s="100">
        <v>0.33</v>
      </c>
      <c r="E55" s="106" t="s">
        <v>31</v>
      </c>
      <c r="F55" s="106"/>
      <c r="G55" s="106"/>
      <c r="H55" s="106"/>
      <c r="I55" s="103">
        <f>IF($D$58&gt;360,ROUND(((($D$58-360)*33%)*$D$57)+(69*$D$57),-3),0)</f>
        <v>0</v>
      </c>
    </row>
    <row r="56" spans="2:9" ht="13.5" thickBot="1" x14ac:dyDescent="0.25"/>
    <row r="57" spans="2:9" ht="13.5" thickBot="1" x14ac:dyDescent="0.25">
      <c r="C57" s="4" t="s">
        <v>66</v>
      </c>
      <c r="D57" s="5">
        <f>+D10</f>
        <v>28279</v>
      </c>
      <c r="I57" s="84"/>
    </row>
    <row r="58" spans="2:9" ht="13.5" thickBot="1" x14ac:dyDescent="0.25">
      <c r="C58" s="6" t="s">
        <v>32</v>
      </c>
      <c r="D58" s="7">
        <f>+F48</f>
        <v>0</v>
      </c>
      <c r="I58" s="84"/>
    </row>
    <row r="59" spans="2:9" ht="13.5" thickBot="1" x14ac:dyDescent="0.25"/>
    <row r="60" spans="2:9" ht="15" customHeight="1" thickBot="1" x14ac:dyDescent="0.25">
      <c r="B60" s="145" t="s">
        <v>63</v>
      </c>
      <c r="C60" s="146"/>
      <c r="D60" s="146"/>
      <c r="E60" s="146"/>
      <c r="F60" s="146"/>
      <c r="G60" s="146"/>
      <c r="H60" s="146"/>
      <c r="I60" s="147"/>
    </row>
    <row r="61" spans="2:9" ht="13.5" thickBot="1" x14ac:dyDescent="0.25">
      <c r="B61" s="12"/>
    </row>
    <row r="62" spans="2:9" ht="15" customHeight="1" x14ac:dyDescent="0.2">
      <c r="B62" s="148" t="s">
        <v>55</v>
      </c>
      <c r="C62" s="149"/>
      <c r="D62" s="149"/>
      <c r="E62" s="149"/>
      <c r="F62" s="150"/>
      <c r="G62" s="141">
        <f>ROUND('Art. 384'!E47,-3)</f>
        <v>0</v>
      </c>
      <c r="H62" s="141"/>
      <c r="I62" s="142"/>
    </row>
    <row r="63" spans="2:9" ht="15.75" customHeight="1" thickBot="1" x14ac:dyDescent="0.25">
      <c r="B63" s="151" t="s">
        <v>56</v>
      </c>
      <c r="C63" s="152"/>
      <c r="D63" s="152"/>
      <c r="E63" s="152"/>
      <c r="F63" s="153"/>
      <c r="G63" s="143">
        <f>SUM(I52:I55)</f>
        <v>0</v>
      </c>
      <c r="H63" s="143"/>
      <c r="I63" s="144"/>
    </row>
    <row r="64" spans="2:9" x14ac:dyDescent="0.2"/>
    <row r="65"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85">
    <mergeCell ref="F37:H37"/>
    <mergeCell ref="C48:E48"/>
    <mergeCell ref="F48:H48"/>
    <mergeCell ref="C3:H3"/>
    <mergeCell ref="C4:H4"/>
    <mergeCell ref="C5:H5"/>
    <mergeCell ref="C43:E43"/>
    <mergeCell ref="C44:E44"/>
    <mergeCell ref="F43:H43"/>
    <mergeCell ref="C46:E46"/>
    <mergeCell ref="C37:E37"/>
    <mergeCell ref="C38:E38"/>
    <mergeCell ref="C39:E39"/>
    <mergeCell ref="C40:E40"/>
    <mergeCell ref="C41:E41"/>
    <mergeCell ref="F36:H36"/>
    <mergeCell ref="C33:E33"/>
    <mergeCell ref="C34:E34"/>
    <mergeCell ref="C35:E35"/>
    <mergeCell ref="C36:E36"/>
    <mergeCell ref="C32:H32"/>
    <mergeCell ref="C30:E30"/>
    <mergeCell ref="F33:H33"/>
    <mergeCell ref="F34:H34"/>
    <mergeCell ref="F35:H35"/>
    <mergeCell ref="C7:H7"/>
    <mergeCell ref="C6:H6"/>
    <mergeCell ref="C8:H8"/>
    <mergeCell ref="C9:H9"/>
    <mergeCell ref="F15:H15"/>
    <mergeCell ref="C15:E15"/>
    <mergeCell ref="E10:F10"/>
    <mergeCell ref="G10:H10"/>
    <mergeCell ref="F11:H11"/>
    <mergeCell ref="F12:H12"/>
    <mergeCell ref="F13:H13"/>
    <mergeCell ref="F14:H14"/>
    <mergeCell ref="C11:E11"/>
    <mergeCell ref="C12:E12"/>
    <mergeCell ref="C13:E13"/>
    <mergeCell ref="C14:E14"/>
    <mergeCell ref="C16:H16"/>
    <mergeCell ref="I50:I51"/>
    <mergeCell ref="E52:H52"/>
    <mergeCell ref="E53:H53"/>
    <mergeCell ref="F17:H17"/>
    <mergeCell ref="C21:E21"/>
    <mergeCell ref="C22:E22"/>
    <mergeCell ref="C24:H24"/>
    <mergeCell ref="F25:H25"/>
    <mergeCell ref="F26:H26"/>
    <mergeCell ref="F27:H27"/>
    <mergeCell ref="F28:H28"/>
    <mergeCell ref="F29:H29"/>
    <mergeCell ref="C25:E25"/>
    <mergeCell ref="C26:E26"/>
    <mergeCell ref="C27:E27"/>
    <mergeCell ref="G62:I62"/>
    <mergeCell ref="G63:I63"/>
    <mergeCell ref="B60:I60"/>
    <mergeCell ref="B62:F62"/>
    <mergeCell ref="B63:F63"/>
    <mergeCell ref="F30:H30"/>
    <mergeCell ref="C29:E29"/>
    <mergeCell ref="F21:H21"/>
    <mergeCell ref="F22:H22"/>
    <mergeCell ref="C19:H19"/>
    <mergeCell ref="C20:E20"/>
    <mergeCell ref="C28:E28"/>
    <mergeCell ref="B2:I2"/>
    <mergeCell ref="E54:H54"/>
    <mergeCell ref="E55:H55"/>
    <mergeCell ref="B50:C50"/>
    <mergeCell ref="D50:D51"/>
    <mergeCell ref="E50:H51"/>
    <mergeCell ref="F38:H38"/>
    <mergeCell ref="F39:H39"/>
    <mergeCell ref="F40:H40"/>
    <mergeCell ref="F41:H41"/>
    <mergeCell ref="F46:H46"/>
    <mergeCell ref="F44:H44"/>
    <mergeCell ref="F18:H18"/>
    <mergeCell ref="C17:E17"/>
    <mergeCell ref="C18:E18"/>
    <mergeCell ref="F20:H20"/>
  </mergeCells>
  <phoneticPr fontId="5" type="noConversion"/>
  <printOptions horizontalCentered="1"/>
  <pageMargins left="0.19685039370078741" right="0.19685039370078741" top="0.39370078740157483" bottom="0.39370078740157483" header="0.31496062992125984" footer="0.31496062992125984"/>
  <pageSetup scale="7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9"/>
  <sheetViews>
    <sheetView workbookViewId="0">
      <selection activeCell="L9" sqref="L9"/>
    </sheetView>
  </sheetViews>
  <sheetFormatPr baseColWidth="10" defaultColWidth="0" defaultRowHeight="14.25" zeroHeight="1" x14ac:dyDescent="0.2"/>
  <cols>
    <col min="1" max="1" width="6.7109375" style="30" customWidth="1"/>
    <col min="2" max="2" width="13.7109375" style="37" customWidth="1"/>
    <col min="3" max="4" width="13.7109375" style="30" customWidth="1"/>
    <col min="5" max="5" width="13.7109375" style="38" customWidth="1"/>
    <col min="6" max="7" width="13.7109375" style="39" customWidth="1"/>
    <col min="8" max="8" width="13.7109375" style="40" customWidth="1"/>
    <col min="9" max="9" width="13.7109375" style="38" customWidth="1"/>
    <col min="10" max="11" width="13.7109375" style="41" customWidth="1"/>
    <col min="12" max="12" width="13.7109375" style="30" customWidth="1"/>
    <col min="13" max="13" width="13.7109375" style="38" customWidth="1"/>
    <col min="14" max="14" width="6.7109375" style="30" customWidth="1"/>
    <col min="15" max="40" width="0" style="30" hidden="1" customWidth="1"/>
    <col min="41" max="16384" width="10.85546875" style="30" hidden="1"/>
  </cols>
  <sheetData>
    <row r="1" spans="2:13" ht="15" thickBot="1" x14ac:dyDescent="0.25">
      <c r="B1" s="31"/>
      <c r="C1" s="32"/>
      <c r="D1" s="32"/>
      <c r="E1" s="33"/>
      <c r="F1" s="34"/>
      <c r="G1" s="34"/>
      <c r="H1" s="35"/>
      <c r="I1" s="33"/>
      <c r="J1" s="36"/>
      <c r="K1" s="36"/>
      <c r="L1" s="32"/>
      <c r="M1" s="33"/>
    </row>
    <row r="2" spans="2:13" ht="15.75" thickBot="1" x14ac:dyDescent="0.25">
      <c r="B2" s="215" t="s">
        <v>54</v>
      </c>
      <c r="C2" s="216"/>
      <c r="D2" s="216"/>
      <c r="E2" s="216"/>
      <c r="F2" s="216"/>
      <c r="G2" s="216"/>
      <c r="H2" s="216"/>
      <c r="I2" s="216"/>
      <c r="J2" s="216"/>
      <c r="K2" s="216"/>
      <c r="L2" s="216"/>
      <c r="M2" s="217"/>
    </row>
    <row r="3" spans="2:13" ht="8.1" customHeight="1" thickBot="1" x14ac:dyDescent="0.25">
      <c r="D3" s="38"/>
    </row>
    <row r="4" spans="2:13" ht="18.75" customHeight="1" x14ac:dyDescent="0.2">
      <c r="B4" s="214" t="s">
        <v>46</v>
      </c>
      <c r="C4" s="214"/>
      <c r="D4" s="214"/>
      <c r="E4" s="214"/>
      <c r="F4" s="214"/>
      <c r="G4" s="214"/>
      <c r="H4" s="214"/>
      <c r="I4" s="51">
        <f>+'Art. 383'!F15</f>
        <v>0</v>
      </c>
    </row>
    <row r="5" spans="2:13" ht="20.100000000000001" customHeight="1" x14ac:dyDescent="0.2">
      <c r="B5" s="210" t="s">
        <v>47</v>
      </c>
      <c r="C5" s="210"/>
      <c r="D5" s="210"/>
      <c r="E5" s="210"/>
      <c r="F5" s="210"/>
      <c r="G5" s="210"/>
      <c r="H5" s="210"/>
      <c r="I5" s="52">
        <f>+'Art. 383'!F28</f>
        <v>0</v>
      </c>
    </row>
    <row r="6" spans="2:13" ht="23.1" customHeight="1" x14ac:dyDescent="0.2">
      <c r="B6" s="210" t="s">
        <v>48</v>
      </c>
      <c r="C6" s="210"/>
      <c r="D6" s="210"/>
      <c r="E6" s="210"/>
      <c r="F6" s="210"/>
      <c r="G6" s="210"/>
      <c r="H6" s="210"/>
      <c r="I6" s="52">
        <f>+'Art. 383'!F33</f>
        <v>0</v>
      </c>
    </row>
    <row r="7" spans="2:13" ht="51" customHeight="1" x14ac:dyDescent="0.2">
      <c r="B7" s="210" t="s">
        <v>58</v>
      </c>
      <c r="C7" s="210"/>
      <c r="D7" s="210"/>
      <c r="E7" s="210"/>
      <c r="F7" s="210"/>
      <c r="G7" s="210"/>
      <c r="H7" s="210"/>
      <c r="I7" s="52"/>
    </row>
    <row r="8" spans="2:13" ht="33" customHeight="1" x14ac:dyDescent="0.2">
      <c r="B8" s="210" t="s">
        <v>59</v>
      </c>
      <c r="C8" s="210"/>
      <c r="D8" s="210"/>
      <c r="E8" s="210"/>
      <c r="F8" s="210"/>
      <c r="G8" s="210"/>
      <c r="H8" s="210"/>
      <c r="I8" s="52"/>
    </row>
    <row r="9" spans="2:13" ht="23.1" customHeight="1" x14ac:dyDescent="0.2">
      <c r="B9" s="210" t="s">
        <v>60</v>
      </c>
      <c r="C9" s="210"/>
      <c r="D9" s="210"/>
      <c r="E9" s="210"/>
      <c r="F9" s="210"/>
      <c r="G9" s="210"/>
      <c r="H9" s="210"/>
      <c r="I9" s="52"/>
    </row>
    <row r="10" spans="2:13" ht="20.100000000000001" customHeight="1" thickBot="1" x14ac:dyDescent="0.25">
      <c r="B10" s="211" t="s">
        <v>49</v>
      </c>
      <c r="C10" s="211"/>
      <c r="D10" s="211"/>
      <c r="E10" s="211"/>
      <c r="F10" s="211"/>
      <c r="G10" s="211"/>
      <c r="H10" s="211"/>
      <c r="I10" s="53">
        <f>+I4-I5-I6-I7-I8-I9</f>
        <v>0</v>
      </c>
    </row>
    <row r="11" spans="2:13" ht="8.1" customHeight="1" thickBot="1" x14ac:dyDescent="0.25">
      <c r="D11" s="38"/>
    </row>
    <row r="12" spans="2:13" ht="15" x14ac:dyDescent="0.2">
      <c r="C12" s="213" t="s">
        <v>66</v>
      </c>
      <c r="D12" s="213"/>
      <c r="E12" s="213"/>
      <c r="F12" s="54">
        <f>+'Art. 383'!D10</f>
        <v>28279</v>
      </c>
    </row>
    <row r="13" spans="2:13" ht="15.75" thickBot="1" x14ac:dyDescent="0.25">
      <c r="C13" s="212" t="s">
        <v>50</v>
      </c>
      <c r="D13" s="212"/>
      <c r="E13" s="212"/>
      <c r="F13" s="55">
        <f>+I10/F12</f>
        <v>0</v>
      </c>
    </row>
    <row r="14" spans="2:13" ht="8.1" customHeight="1" thickBot="1" x14ac:dyDescent="0.25"/>
    <row r="15" spans="2:13" ht="32.1" customHeight="1" x14ac:dyDescent="0.2">
      <c r="B15" s="218" t="s">
        <v>51</v>
      </c>
      <c r="C15" s="219"/>
      <c r="D15" s="219" t="s">
        <v>52</v>
      </c>
      <c r="E15" s="221" t="s">
        <v>21</v>
      </c>
      <c r="F15" s="218" t="s">
        <v>51</v>
      </c>
      <c r="G15" s="219"/>
      <c r="H15" s="223" t="s">
        <v>19</v>
      </c>
      <c r="I15" s="221" t="s">
        <v>21</v>
      </c>
      <c r="J15" s="218" t="s">
        <v>51</v>
      </c>
      <c r="K15" s="219"/>
      <c r="L15" s="219" t="s">
        <v>19</v>
      </c>
      <c r="M15" s="221" t="s">
        <v>21</v>
      </c>
    </row>
    <row r="16" spans="2:13" ht="27.75" customHeight="1" thickBot="1" x14ac:dyDescent="0.25">
      <c r="B16" s="78" t="s">
        <v>22</v>
      </c>
      <c r="C16" s="79" t="s">
        <v>23</v>
      </c>
      <c r="D16" s="220"/>
      <c r="E16" s="222"/>
      <c r="F16" s="80" t="s">
        <v>22</v>
      </c>
      <c r="G16" s="81" t="s">
        <v>23</v>
      </c>
      <c r="H16" s="224"/>
      <c r="I16" s="222"/>
      <c r="J16" s="82" t="s">
        <v>22</v>
      </c>
      <c r="K16" s="83" t="s">
        <v>23</v>
      </c>
      <c r="L16" s="220"/>
      <c r="M16" s="222"/>
    </row>
    <row r="17" spans="2:19" ht="15" customHeight="1" x14ac:dyDescent="0.2">
      <c r="B17" s="56" t="s">
        <v>53</v>
      </c>
      <c r="C17" s="57">
        <v>128.96</v>
      </c>
      <c r="D17" s="58">
        <v>0</v>
      </c>
      <c r="E17" s="59">
        <f>IF(I10&lt;C17,0,0)</f>
        <v>0</v>
      </c>
      <c r="F17" s="66">
        <f>+C45</f>
        <v>278.29000000000002</v>
      </c>
      <c r="G17" s="67">
        <v>285.07</v>
      </c>
      <c r="H17" s="68">
        <v>7.96</v>
      </c>
      <c r="I17" s="59">
        <f t="shared" ref="I17:I45" si="0">IF($F$13&gt;F17,IF($F$13&lt;=G17,H17*$F$12,0),0)</f>
        <v>0</v>
      </c>
      <c r="J17" s="73">
        <f>+G45</f>
        <v>678.75</v>
      </c>
      <c r="K17" s="74">
        <v>695.72</v>
      </c>
      <c r="L17" s="68">
        <v>66.02</v>
      </c>
      <c r="M17" s="59">
        <f t="shared" ref="M17:M43" si="1">IF($F$13&gt;J17,IF($F$13&lt;=K17,L17*$F$12,0),0)</f>
        <v>0</v>
      </c>
      <c r="P17" s="47"/>
      <c r="Q17" s="47"/>
      <c r="R17" s="47"/>
      <c r="S17" s="47"/>
    </row>
    <row r="18" spans="2:19" ht="15" customHeight="1" x14ac:dyDescent="0.2">
      <c r="B18" s="60">
        <v>128.96</v>
      </c>
      <c r="C18" s="42">
        <v>132.36000000000001</v>
      </c>
      <c r="D18" s="46">
        <v>0.09</v>
      </c>
      <c r="E18" s="61">
        <f t="shared" ref="E18:E45" si="2">IF($F$13&gt;B18,IF($F$13&lt;=C18,D18*$F$12,0),0)</f>
        <v>0</v>
      </c>
      <c r="F18" s="69">
        <f>+G17</f>
        <v>285.07</v>
      </c>
      <c r="G18" s="43">
        <v>291.86</v>
      </c>
      <c r="H18" s="44">
        <v>8.5</v>
      </c>
      <c r="I18" s="61">
        <f t="shared" si="0"/>
        <v>0</v>
      </c>
      <c r="J18" s="75">
        <f>+K17</f>
        <v>695.72</v>
      </c>
      <c r="K18" s="46">
        <v>712.69</v>
      </c>
      <c r="L18" s="44">
        <v>69.430000000000007</v>
      </c>
      <c r="M18" s="61">
        <f t="shared" si="1"/>
        <v>0</v>
      </c>
      <c r="P18" s="47"/>
      <c r="Q18" s="47"/>
      <c r="R18" s="47"/>
      <c r="S18" s="47"/>
    </row>
    <row r="19" spans="2:19" ht="15" customHeight="1" x14ac:dyDescent="0.2">
      <c r="B19" s="60">
        <v>132.36000000000001</v>
      </c>
      <c r="C19" s="42">
        <v>135.75</v>
      </c>
      <c r="D19" s="48">
        <v>0.09</v>
      </c>
      <c r="E19" s="61">
        <f t="shared" si="2"/>
        <v>0</v>
      </c>
      <c r="F19" s="69">
        <f t="shared" ref="F19:F45" si="3">+G18</f>
        <v>291.86</v>
      </c>
      <c r="G19" s="43">
        <v>298.64999999999998</v>
      </c>
      <c r="H19" s="44">
        <v>9.0500000000000007</v>
      </c>
      <c r="I19" s="61">
        <f t="shared" si="0"/>
        <v>0</v>
      </c>
      <c r="J19" s="75">
        <f t="shared" ref="J19:J43" si="4">+K18</f>
        <v>712.69</v>
      </c>
      <c r="K19" s="46">
        <v>729.65</v>
      </c>
      <c r="L19" s="44">
        <v>72.900000000000006</v>
      </c>
      <c r="M19" s="61">
        <f t="shared" si="1"/>
        <v>0</v>
      </c>
      <c r="P19" s="47"/>
      <c r="Q19" s="47"/>
      <c r="R19" s="47"/>
      <c r="S19" s="47"/>
    </row>
    <row r="20" spans="2:19" ht="15" customHeight="1" x14ac:dyDescent="0.2">
      <c r="B20" s="60">
        <v>135.75</v>
      </c>
      <c r="C20" s="42">
        <v>139.13999999999999</v>
      </c>
      <c r="D20" s="48">
        <v>0.09</v>
      </c>
      <c r="E20" s="61">
        <f t="shared" si="2"/>
        <v>0</v>
      </c>
      <c r="F20" s="69">
        <f t="shared" si="3"/>
        <v>298.64999999999998</v>
      </c>
      <c r="G20" s="43">
        <v>305.44</v>
      </c>
      <c r="H20" s="44">
        <v>9.6199999999999992</v>
      </c>
      <c r="I20" s="61">
        <f t="shared" si="0"/>
        <v>0</v>
      </c>
      <c r="J20" s="75">
        <f t="shared" si="4"/>
        <v>729.65</v>
      </c>
      <c r="K20" s="46">
        <v>746.62</v>
      </c>
      <c r="L20" s="44">
        <v>76.430000000000007</v>
      </c>
      <c r="M20" s="61">
        <f t="shared" si="1"/>
        <v>0</v>
      </c>
      <c r="P20" s="47"/>
      <c r="Q20" s="47"/>
      <c r="R20" s="47"/>
      <c r="S20" s="47"/>
    </row>
    <row r="21" spans="2:19" ht="15" customHeight="1" x14ac:dyDescent="0.2">
      <c r="B21" s="60">
        <v>139.13999999999999</v>
      </c>
      <c r="C21" s="42">
        <v>142.54</v>
      </c>
      <c r="D21" s="48">
        <v>0.09</v>
      </c>
      <c r="E21" s="61">
        <f t="shared" si="2"/>
        <v>0</v>
      </c>
      <c r="F21" s="69">
        <f t="shared" si="3"/>
        <v>305.44</v>
      </c>
      <c r="G21" s="43">
        <v>312.22000000000003</v>
      </c>
      <c r="H21" s="44">
        <v>10.210000000000001</v>
      </c>
      <c r="I21" s="61">
        <f t="shared" si="0"/>
        <v>0</v>
      </c>
      <c r="J21" s="75">
        <f t="shared" si="4"/>
        <v>746.62</v>
      </c>
      <c r="K21" s="46">
        <v>763.59</v>
      </c>
      <c r="L21" s="44">
        <v>80.03</v>
      </c>
      <c r="M21" s="61">
        <f t="shared" si="1"/>
        <v>0</v>
      </c>
      <c r="P21" s="47"/>
      <c r="Q21" s="47"/>
      <c r="R21" s="47"/>
      <c r="S21" s="47"/>
    </row>
    <row r="22" spans="2:19" ht="15" customHeight="1" x14ac:dyDescent="0.2">
      <c r="B22" s="60">
        <f>+C21</f>
        <v>142.54</v>
      </c>
      <c r="C22" s="42">
        <v>145.93</v>
      </c>
      <c r="D22" s="48">
        <v>0.1</v>
      </c>
      <c r="E22" s="61">
        <f t="shared" si="2"/>
        <v>0</v>
      </c>
      <c r="F22" s="69">
        <f t="shared" si="3"/>
        <v>312.22000000000003</v>
      </c>
      <c r="G22" s="43">
        <v>319.01</v>
      </c>
      <c r="H22" s="44">
        <v>10.81</v>
      </c>
      <c r="I22" s="61">
        <f t="shared" si="0"/>
        <v>0</v>
      </c>
      <c r="J22" s="75">
        <f t="shared" si="4"/>
        <v>763.59</v>
      </c>
      <c r="K22" s="46">
        <v>780.56</v>
      </c>
      <c r="L22" s="44">
        <v>83.68</v>
      </c>
      <c r="M22" s="61">
        <f t="shared" si="1"/>
        <v>0</v>
      </c>
      <c r="P22" s="47"/>
      <c r="Q22" s="47"/>
      <c r="R22" s="47"/>
      <c r="S22" s="47"/>
    </row>
    <row r="23" spans="2:19" ht="15" customHeight="1" x14ac:dyDescent="0.2">
      <c r="B23" s="60">
        <f t="shared" ref="B23:B44" si="5">+C22</f>
        <v>145.93</v>
      </c>
      <c r="C23" s="42">
        <v>149.32</v>
      </c>
      <c r="D23" s="48">
        <v>0.2</v>
      </c>
      <c r="E23" s="61">
        <f t="shared" si="2"/>
        <v>0</v>
      </c>
      <c r="F23" s="69">
        <f t="shared" si="3"/>
        <v>319.01</v>
      </c>
      <c r="G23" s="43">
        <v>325.8</v>
      </c>
      <c r="H23" s="44">
        <v>11.43</v>
      </c>
      <c r="I23" s="61">
        <f t="shared" si="0"/>
        <v>0</v>
      </c>
      <c r="J23" s="75">
        <f t="shared" si="4"/>
        <v>780.56</v>
      </c>
      <c r="K23" s="46">
        <v>797.53</v>
      </c>
      <c r="L23" s="44">
        <v>87.39</v>
      </c>
      <c r="M23" s="61">
        <f t="shared" si="1"/>
        <v>0</v>
      </c>
      <c r="P23" s="47"/>
      <c r="Q23" s="47"/>
      <c r="R23" s="47"/>
      <c r="S23" s="47"/>
    </row>
    <row r="24" spans="2:19" ht="15" customHeight="1" x14ac:dyDescent="0.2">
      <c r="B24" s="60">
        <f t="shared" si="5"/>
        <v>149.32</v>
      </c>
      <c r="C24" s="42">
        <v>152.72</v>
      </c>
      <c r="D24" s="48">
        <v>0.2</v>
      </c>
      <c r="E24" s="61">
        <f t="shared" si="2"/>
        <v>0</v>
      </c>
      <c r="F24" s="69">
        <f t="shared" si="3"/>
        <v>325.8</v>
      </c>
      <c r="G24" s="43">
        <v>332.59</v>
      </c>
      <c r="H24" s="44">
        <v>12.07</v>
      </c>
      <c r="I24" s="61">
        <f t="shared" si="0"/>
        <v>0</v>
      </c>
      <c r="J24" s="75">
        <f t="shared" si="4"/>
        <v>797.53</v>
      </c>
      <c r="K24" s="46">
        <v>814.5</v>
      </c>
      <c r="L24" s="44">
        <v>91.15</v>
      </c>
      <c r="M24" s="61">
        <f t="shared" si="1"/>
        <v>0</v>
      </c>
      <c r="P24" s="47"/>
      <c r="Q24" s="47"/>
      <c r="R24" s="47"/>
      <c r="S24" s="47"/>
    </row>
    <row r="25" spans="2:19" ht="15" customHeight="1" x14ac:dyDescent="0.2">
      <c r="B25" s="60">
        <f t="shared" si="5"/>
        <v>152.72</v>
      </c>
      <c r="C25" s="42">
        <v>156.11000000000001</v>
      </c>
      <c r="D25" s="48">
        <v>0.21</v>
      </c>
      <c r="E25" s="61">
        <f t="shared" si="2"/>
        <v>0</v>
      </c>
      <c r="F25" s="69">
        <f t="shared" si="3"/>
        <v>332.59</v>
      </c>
      <c r="G25" s="43">
        <v>339.37</v>
      </c>
      <c r="H25" s="44">
        <v>12.71</v>
      </c>
      <c r="I25" s="61">
        <f t="shared" si="0"/>
        <v>0</v>
      </c>
      <c r="J25" s="75">
        <f t="shared" si="4"/>
        <v>814.5</v>
      </c>
      <c r="K25" s="46">
        <v>831.47</v>
      </c>
      <c r="L25" s="44">
        <v>94.96</v>
      </c>
      <c r="M25" s="61">
        <f t="shared" si="1"/>
        <v>0</v>
      </c>
      <c r="P25" s="47"/>
      <c r="Q25" s="47"/>
      <c r="R25" s="47"/>
      <c r="S25" s="47"/>
    </row>
    <row r="26" spans="2:19" ht="15" customHeight="1" x14ac:dyDescent="0.2">
      <c r="B26" s="60">
        <f t="shared" si="5"/>
        <v>156.11000000000001</v>
      </c>
      <c r="C26" s="42">
        <v>159.51</v>
      </c>
      <c r="D26" s="48">
        <v>0.4</v>
      </c>
      <c r="E26" s="61">
        <f t="shared" si="2"/>
        <v>0</v>
      </c>
      <c r="F26" s="69">
        <f t="shared" si="3"/>
        <v>339.37</v>
      </c>
      <c r="G26" s="43">
        <v>356.34</v>
      </c>
      <c r="H26" s="44">
        <v>14.06</v>
      </c>
      <c r="I26" s="61">
        <f t="shared" si="0"/>
        <v>0</v>
      </c>
      <c r="J26" s="75">
        <f t="shared" si="4"/>
        <v>831.47</v>
      </c>
      <c r="K26" s="46">
        <v>848.44</v>
      </c>
      <c r="L26" s="44">
        <v>98.81</v>
      </c>
      <c r="M26" s="61">
        <f t="shared" si="1"/>
        <v>0</v>
      </c>
      <c r="P26" s="47"/>
      <c r="Q26" s="47"/>
      <c r="R26" s="47"/>
      <c r="S26" s="47"/>
    </row>
    <row r="27" spans="2:19" ht="15" customHeight="1" x14ac:dyDescent="0.2">
      <c r="B27" s="60">
        <f t="shared" si="5"/>
        <v>159.51</v>
      </c>
      <c r="C27" s="42">
        <v>162.9</v>
      </c>
      <c r="D27" s="48">
        <v>0.41</v>
      </c>
      <c r="E27" s="61">
        <f t="shared" si="2"/>
        <v>0</v>
      </c>
      <c r="F27" s="69">
        <f t="shared" si="3"/>
        <v>356.34</v>
      </c>
      <c r="G27" s="43">
        <v>373.31</v>
      </c>
      <c r="H27" s="44">
        <v>15.83</v>
      </c>
      <c r="I27" s="61">
        <f t="shared" si="0"/>
        <v>0</v>
      </c>
      <c r="J27" s="75">
        <f t="shared" si="4"/>
        <v>848.44</v>
      </c>
      <c r="K27" s="46">
        <v>865.4</v>
      </c>
      <c r="L27" s="44">
        <v>102.72</v>
      </c>
      <c r="M27" s="61">
        <f t="shared" si="1"/>
        <v>0</v>
      </c>
      <c r="P27" s="47"/>
      <c r="Q27" s="47"/>
      <c r="R27" s="47"/>
      <c r="S27" s="47"/>
    </row>
    <row r="28" spans="2:19" ht="15" customHeight="1" x14ac:dyDescent="0.2">
      <c r="B28" s="60">
        <f t="shared" si="5"/>
        <v>162.9</v>
      </c>
      <c r="C28" s="42">
        <v>166.29</v>
      </c>
      <c r="D28" s="48">
        <v>0.41</v>
      </c>
      <c r="E28" s="61">
        <f t="shared" si="2"/>
        <v>0</v>
      </c>
      <c r="F28" s="69">
        <f t="shared" si="3"/>
        <v>373.31</v>
      </c>
      <c r="G28" s="43">
        <v>390.28</v>
      </c>
      <c r="H28" s="44">
        <v>17.690000000000001</v>
      </c>
      <c r="I28" s="61">
        <f t="shared" si="0"/>
        <v>0</v>
      </c>
      <c r="J28" s="75">
        <f t="shared" si="4"/>
        <v>865.4</v>
      </c>
      <c r="K28" s="46">
        <v>882.37</v>
      </c>
      <c r="L28" s="44">
        <v>106.67</v>
      </c>
      <c r="M28" s="61">
        <f t="shared" si="1"/>
        <v>0</v>
      </c>
      <c r="P28" s="47"/>
      <c r="Q28" s="47"/>
      <c r="R28" s="47"/>
      <c r="S28" s="47"/>
    </row>
    <row r="29" spans="2:19" ht="15" customHeight="1" x14ac:dyDescent="0.2">
      <c r="B29" s="60">
        <f t="shared" si="5"/>
        <v>166.29</v>
      </c>
      <c r="C29" s="42">
        <v>169.69</v>
      </c>
      <c r="D29" s="48">
        <v>0.7</v>
      </c>
      <c r="E29" s="61">
        <f t="shared" si="2"/>
        <v>0</v>
      </c>
      <c r="F29" s="69">
        <f t="shared" si="3"/>
        <v>390.28</v>
      </c>
      <c r="G29" s="43">
        <v>407.25</v>
      </c>
      <c r="H29" s="44">
        <v>19.649999999999999</v>
      </c>
      <c r="I29" s="61">
        <f t="shared" si="0"/>
        <v>0</v>
      </c>
      <c r="J29" s="75">
        <f t="shared" si="4"/>
        <v>882.37</v>
      </c>
      <c r="K29" s="46">
        <v>899.34</v>
      </c>
      <c r="L29" s="44">
        <v>110.65</v>
      </c>
      <c r="M29" s="61">
        <f t="shared" si="1"/>
        <v>0</v>
      </c>
      <c r="P29" s="47"/>
      <c r="Q29" s="47"/>
      <c r="R29" s="47"/>
      <c r="S29" s="47"/>
    </row>
    <row r="30" spans="2:19" ht="15" customHeight="1" x14ac:dyDescent="0.2">
      <c r="B30" s="60">
        <f t="shared" si="5"/>
        <v>169.69</v>
      </c>
      <c r="C30" s="42">
        <v>176.47</v>
      </c>
      <c r="D30" s="48">
        <v>0.73</v>
      </c>
      <c r="E30" s="61">
        <f t="shared" si="2"/>
        <v>0</v>
      </c>
      <c r="F30" s="69">
        <f t="shared" si="3"/>
        <v>407.25</v>
      </c>
      <c r="G30" s="43">
        <v>424.22</v>
      </c>
      <c r="H30" s="44">
        <v>21.69</v>
      </c>
      <c r="I30" s="61">
        <f t="shared" si="0"/>
        <v>0</v>
      </c>
      <c r="J30" s="75">
        <f t="shared" si="4"/>
        <v>899.34</v>
      </c>
      <c r="K30" s="46">
        <v>916.31</v>
      </c>
      <c r="L30" s="44">
        <v>114.68</v>
      </c>
      <c r="M30" s="61">
        <f t="shared" si="1"/>
        <v>0</v>
      </c>
      <c r="P30" s="47"/>
      <c r="Q30" s="47"/>
      <c r="R30" s="47"/>
      <c r="S30" s="47"/>
    </row>
    <row r="31" spans="2:19" ht="15" customHeight="1" x14ac:dyDescent="0.2">
      <c r="B31" s="60">
        <f t="shared" si="5"/>
        <v>176.47</v>
      </c>
      <c r="C31" s="42">
        <v>183.26</v>
      </c>
      <c r="D31" s="48">
        <v>1.1499999999999999</v>
      </c>
      <c r="E31" s="61">
        <f t="shared" si="2"/>
        <v>0</v>
      </c>
      <c r="F31" s="69">
        <f t="shared" si="3"/>
        <v>424.22</v>
      </c>
      <c r="G31" s="43">
        <v>441.19</v>
      </c>
      <c r="H31" s="44">
        <v>23.84</v>
      </c>
      <c r="I31" s="61">
        <f t="shared" si="0"/>
        <v>0</v>
      </c>
      <c r="J31" s="75">
        <f t="shared" si="4"/>
        <v>916.31</v>
      </c>
      <c r="K31" s="46">
        <v>933.28</v>
      </c>
      <c r="L31" s="44">
        <v>118.74</v>
      </c>
      <c r="M31" s="61">
        <f t="shared" si="1"/>
        <v>0</v>
      </c>
      <c r="P31" s="47"/>
      <c r="Q31" s="47"/>
      <c r="R31" s="47"/>
      <c r="S31" s="47"/>
    </row>
    <row r="32" spans="2:19" ht="15" customHeight="1" x14ac:dyDescent="0.2">
      <c r="B32" s="60">
        <f t="shared" si="5"/>
        <v>183.26</v>
      </c>
      <c r="C32" s="42">
        <v>190.05</v>
      </c>
      <c r="D32" s="48">
        <v>1.19</v>
      </c>
      <c r="E32" s="61">
        <f t="shared" si="2"/>
        <v>0</v>
      </c>
      <c r="F32" s="69">
        <f t="shared" si="3"/>
        <v>441.19</v>
      </c>
      <c r="G32" s="43">
        <v>458.16</v>
      </c>
      <c r="H32" s="44">
        <v>26.07</v>
      </c>
      <c r="I32" s="61">
        <f t="shared" si="0"/>
        <v>0</v>
      </c>
      <c r="J32" s="75">
        <f t="shared" si="4"/>
        <v>933.28</v>
      </c>
      <c r="K32" s="46">
        <v>950.25</v>
      </c>
      <c r="L32" s="44">
        <v>122.84</v>
      </c>
      <c r="M32" s="61">
        <f t="shared" si="1"/>
        <v>0</v>
      </c>
      <c r="P32" s="47"/>
      <c r="Q32" s="47"/>
      <c r="R32" s="47"/>
      <c r="S32" s="47"/>
    </row>
    <row r="33" spans="2:19" ht="15" customHeight="1" x14ac:dyDescent="0.2">
      <c r="B33" s="60">
        <f t="shared" si="5"/>
        <v>190.05</v>
      </c>
      <c r="C33" s="42">
        <v>196.84</v>
      </c>
      <c r="D33" s="48">
        <v>1.65</v>
      </c>
      <c r="E33" s="61">
        <f t="shared" si="2"/>
        <v>0</v>
      </c>
      <c r="F33" s="69">
        <f t="shared" si="3"/>
        <v>458.16</v>
      </c>
      <c r="G33" s="43">
        <v>475.12</v>
      </c>
      <c r="H33" s="44">
        <v>28.39</v>
      </c>
      <c r="I33" s="61">
        <f t="shared" si="0"/>
        <v>0</v>
      </c>
      <c r="J33" s="75">
        <f t="shared" si="4"/>
        <v>950.25</v>
      </c>
      <c r="K33" s="46">
        <v>967.22</v>
      </c>
      <c r="L33" s="44">
        <v>126.96</v>
      </c>
      <c r="M33" s="61">
        <f t="shared" si="1"/>
        <v>0</v>
      </c>
      <c r="P33" s="47"/>
      <c r="Q33" s="47"/>
      <c r="R33" s="47"/>
      <c r="S33" s="47"/>
    </row>
    <row r="34" spans="2:19" ht="15" customHeight="1" x14ac:dyDescent="0.2">
      <c r="B34" s="60">
        <f t="shared" si="5"/>
        <v>196.84</v>
      </c>
      <c r="C34" s="42">
        <v>203.62</v>
      </c>
      <c r="D34" s="48">
        <v>2.14</v>
      </c>
      <c r="E34" s="61">
        <f t="shared" si="2"/>
        <v>0</v>
      </c>
      <c r="F34" s="69">
        <f t="shared" si="3"/>
        <v>475.12</v>
      </c>
      <c r="G34" s="43">
        <v>492.09</v>
      </c>
      <c r="H34" s="44">
        <v>30.8</v>
      </c>
      <c r="I34" s="61">
        <f t="shared" si="0"/>
        <v>0</v>
      </c>
      <c r="J34" s="75">
        <f t="shared" si="4"/>
        <v>967.22</v>
      </c>
      <c r="K34" s="46">
        <v>984.19</v>
      </c>
      <c r="L34" s="44">
        <v>131.11000000000001</v>
      </c>
      <c r="M34" s="61">
        <f t="shared" si="1"/>
        <v>0</v>
      </c>
      <c r="P34" s="47"/>
      <c r="Q34" s="47"/>
      <c r="R34" s="47"/>
      <c r="S34" s="47"/>
    </row>
    <row r="35" spans="2:19" ht="15" customHeight="1" x14ac:dyDescent="0.2">
      <c r="B35" s="60">
        <f t="shared" si="5"/>
        <v>203.62</v>
      </c>
      <c r="C35" s="42">
        <v>210.41</v>
      </c>
      <c r="D35" s="48">
        <v>2.21</v>
      </c>
      <c r="E35" s="61">
        <f t="shared" si="2"/>
        <v>0</v>
      </c>
      <c r="F35" s="69">
        <f t="shared" si="3"/>
        <v>492.09</v>
      </c>
      <c r="G35" s="43">
        <v>509.06</v>
      </c>
      <c r="H35" s="44">
        <v>33.29</v>
      </c>
      <c r="I35" s="61">
        <f t="shared" si="0"/>
        <v>0</v>
      </c>
      <c r="J35" s="75">
        <f t="shared" si="4"/>
        <v>984.19</v>
      </c>
      <c r="K35" s="46">
        <v>1001.15</v>
      </c>
      <c r="L35" s="44">
        <v>135.29</v>
      </c>
      <c r="M35" s="61">
        <f t="shared" si="1"/>
        <v>0</v>
      </c>
      <c r="P35" s="47"/>
      <c r="Q35" s="47"/>
      <c r="R35" s="47"/>
      <c r="S35" s="47"/>
    </row>
    <row r="36" spans="2:19" ht="15" customHeight="1" x14ac:dyDescent="0.2">
      <c r="B36" s="60">
        <f t="shared" si="5"/>
        <v>210.41</v>
      </c>
      <c r="C36" s="42">
        <v>217.2</v>
      </c>
      <c r="D36" s="48">
        <v>2.96</v>
      </c>
      <c r="E36" s="61">
        <f t="shared" si="2"/>
        <v>0</v>
      </c>
      <c r="F36" s="69">
        <f t="shared" si="3"/>
        <v>509.06</v>
      </c>
      <c r="G36" s="43">
        <v>526.03</v>
      </c>
      <c r="H36" s="44">
        <v>35.869999999999997</v>
      </c>
      <c r="I36" s="61">
        <f t="shared" si="0"/>
        <v>0</v>
      </c>
      <c r="J36" s="75">
        <f t="shared" si="4"/>
        <v>1001.15</v>
      </c>
      <c r="K36" s="46">
        <v>1018.12</v>
      </c>
      <c r="L36" s="44">
        <v>139.49</v>
      </c>
      <c r="M36" s="61">
        <f t="shared" si="1"/>
        <v>0</v>
      </c>
      <c r="P36" s="47"/>
      <c r="Q36" s="47"/>
      <c r="R36" s="47"/>
      <c r="S36" s="47"/>
    </row>
    <row r="37" spans="2:19" ht="15" customHeight="1" x14ac:dyDescent="0.2">
      <c r="B37" s="60">
        <f t="shared" si="5"/>
        <v>217.2</v>
      </c>
      <c r="C37" s="42">
        <v>223.99</v>
      </c>
      <c r="D37" s="48">
        <v>3.75</v>
      </c>
      <c r="E37" s="61">
        <f t="shared" si="2"/>
        <v>0</v>
      </c>
      <c r="F37" s="69">
        <f t="shared" si="3"/>
        <v>526.03</v>
      </c>
      <c r="G37" s="43">
        <v>543</v>
      </c>
      <c r="H37" s="44">
        <v>38.54</v>
      </c>
      <c r="I37" s="61">
        <f t="shared" si="0"/>
        <v>0</v>
      </c>
      <c r="J37" s="75">
        <f t="shared" si="4"/>
        <v>1018.12</v>
      </c>
      <c r="K37" s="46">
        <v>1035.0899999999999</v>
      </c>
      <c r="L37" s="44">
        <v>143.71</v>
      </c>
      <c r="M37" s="61">
        <f t="shared" si="1"/>
        <v>0</v>
      </c>
      <c r="P37" s="47"/>
      <c r="Q37" s="47"/>
      <c r="R37" s="47"/>
      <c r="S37" s="47"/>
    </row>
    <row r="38" spans="2:19" ht="15" customHeight="1" x14ac:dyDescent="0.2">
      <c r="B38" s="60">
        <f t="shared" si="5"/>
        <v>223.99</v>
      </c>
      <c r="C38" s="42">
        <v>230.77</v>
      </c>
      <c r="D38" s="48">
        <v>3.87</v>
      </c>
      <c r="E38" s="61">
        <f t="shared" si="2"/>
        <v>0</v>
      </c>
      <c r="F38" s="69">
        <f t="shared" si="3"/>
        <v>543</v>
      </c>
      <c r="G38" s="43">
        <v>559.97</v>
      </c>
      <c r="H38" s="44">
        <v>41.29</v>
      </c>
      <c r="I38" s="61">
        <f t="shared" si="0"/>
        <v>0</v>
      </c>
      <c r="J38" s="75">
        <f t="shared" si="4"/>
        <v>1035.0899999999999</v>
      </c>
      <c r="K38" s="46">
        <v>1052.06</v>
      </c>
      <c r="L38" s="44">
        <v>147.94</v>
      </c>
      <c r="M38" s="61">
        <f t="shared" si="1"/>
        <v>0</v>
      </c>
      <c r="P38" s="47"/>
      <c r="Q38" s="47"/>
      <c r="R38" s="49"/>
      <c r="S38" s="47"/>
    </row>
    <row r="39" spans="2:19" ht="15" customHeight="1" x14ac:dyDescent="0.2">
      <c r="B39" s="60">
        <f t="shared" si="5"/>
        <v>230.77</v>
      </c>
      <c r="C39" s="42">
        <v>237.56</v>
      </c>
      <c r="D39" s="48">
        <v>4.63</v>
      </c>
      <c r="E39" s="61">
        <f t="shared" si="2"/>
        <v>0</v>
      </c>
      <c r="F39" s="69">
        <f t="shared" si="3"/>
        <v>559.97</v>
      </c>
      <c r="G39" s="43">
        <v>576.94000000000005</v>
      </c>
      <c r="H39" s="44">
        <v>44.11</v>
      </c>
      <c r="I39" s="61">
        <f t="shared" si="0"/>
        <v>0</v>
      </c>
      <c r="J39" s="75">
        <f t="shared" si="4"/>
        <v>1052.06</v>
      </c>
      <c r="K39" s="46">
        <v>1069.03</v>
      </c>
      <c r="L39" s="44">
        <v>152.19</v>
      </c>
      <c r="M39" s="61">
        <f t="shared" si="1"/>
        <v>0</v>
      </c>
      <c r="P39" s="47"/>
      <c r="Q39" s="47"/>
      <c r="R39" s="49"/>
      <c r="S39" s="47"/>
    </row>
    <row r="40" spans="2:19" ht="15" customHeight="1" x14ac:dyDescent="0.2">
      <c r="B40" s="60">
        <f t="shared" si="5"/>
        <v>237.56</v>
      </c>
      <c r="C40" s="42">
        <v>244.35</v>
      </c>
      <c r="D40" s="48">
        <v>5.0599999999999996</v>
      </c>
      <c r="E40" s="61">
        <f t="shared" si="2"/>
        <v>0</v>
      </c>
      <c r="F40" s="69">
        <f t="shared" si="3"/>
        <v>576.94000000000005</v>
      </c>
      <c r="G40" s="43">
        <v>593.9</v>
      </c>
      <c r="H40" s="44">
        <v>47.02</v>
      </c>
      <c r="I40" s="61">
        <f t="shared" si="0"/>
        <v>0</v>
      </c>
      <c r="J40" s="75">
        <f t="shared" si="4"/>
        <v>1069.03</v>
      </c>
      <c r="K40" s="46">
        <v>1086</v>
      </c>
      <c r="L40" s="44">
        <v>156.44999999999999</v>
      </c>
      <c r="M40" s="61">
        <f t="shared" si="1"/>
        <v>0</v>
      </c>
      <c r="P40" s="47"/>
      <c r="Q40" s="47"/>
      <c r="R40" s="49"/>
      <c r="S40" s="47"/>
    </row>
    <row r="41" spans="2:19" ht="15" customHeight="1" x14ac:dyDescent="0.2">
      <c r="B41" s="60">
        <f t="shared" si="5"/>
        <v>244.35</v>
      </c>
      <c r="C41" s="42">
        <v>251.14</v>
      </c>
      <c r="D41" s="48">
        <v>5.5</v>
      </c>
      <c r="E41" s="61">
        <f t="shared" si="2"/>
        <v>0</v>
      </c>
      <c r="F41" s="69">
        <f t="shared" si="3"/>
        <v>593.9</v>
      </c>
      <c r="G41" s="43">
        <v>610.87</v>
      </c>
      <c r="H41" s="44">
        <v>50</v>
      </c>
      <c r="I41" s="61">
        <f t="shared" si="0"/>
        <v>0</v>
      </c>
      <c r="J41" s="75">
        <f t="shared" si="4"/>
        <v>1086</v>
      </c>
      <c r="K41" s="46">
        <v>1102.97</v>
      </c>
      <c r="L41" s="44">
        <v>160.72</v>
      </c>
      <c r="M41" s="61">
        <f t="shared" si="1"/>
        <v>0</v>
      </c>
      <c r="P41" s="47"/>
      <c r="Q41" s="47"/>
      <c r="R41" s="49"/>
      <c r="S41" s="47"/>
    </row>
    <row r="42" spans="2:19" ht="15" customHeight="1" x14ac:dyDescent="0.2">
      <c r="B42" s="60">
        <f t="shared" si="5"/>
        <v>251.14</v>
      </c>
      <c r="C42" s="42">
        <v>257.92</v>
      </c>
      <c r="D42" s="48">
        <v>5.96</v>
      </c>
      <c r="E42" s="61">
        <f t="shared" si="2"/>
        <v>0</v>
      </c>
      <c r="F42" s="69">
        <f t="shared" si="3"/>
        <v>610.87</v>
      </c>
      <c r="G42" s="43">
        <v>627.84</v>
      </c>
      <c r="H42" s="44">
        <v>53.06</v>
      </c>
      <c r="I42" s="61">
        <f t="shared" si="0"/>
        <v>0</v>
      </c>
      <c r="J42" s="75">
        <f t="shared" si="4"/>
        <v>1102.97</v>
      </c>
      <c r="K42" s="46">
        <v>1119.93</v>
      </c>
      <c r="L42" s="44">
        <v>164.99</v>
      </c>
      <c r="M42" s="61">
        <f t="shared" si="1"/>
        <v>0</v>
      </c>
      <c r="P42" s="47"/>
      <c r="Q42" s="47"/>
      <c r="R42" s="49"/>
      <c r="S42" s="47"/>
    </row>
    <row r="43" spans="2:19" ht="15" customHeight="1" x14ac:dyDescent="0.2">
      <c r="B43" s="60">
        <f t="shared" si="5"/>
        <v>257.92</v>
      </c>
      <c r="C43" s="42">
        <v>264.70999999999998</v>
      </c>
      <c r="D43" s="48">
        <v>6.44</v>
      </c>
      <c r="E43" s="61">
        <f t="shared" si="2"/>
        <v>0</v>
      </c>
      <c r="F43" s="69">
        <f t="shared" si="3"/>
        <v>627.84</v>
      </c>
      <c r="G43" s="43">
        <v>644.80999999999995</v>
      </c>
      <c r="H43" s="44">
        <v>56.2</v>
      </c>
      <c r="I43" s="61">
        <f t="shared" si="0"/>
        <v>0</v>
      </c>
      <c r="J43" s="75">
        <f t="shared" si="4"/>
        <v>1119.93</v>
      </c>
      <c r="K43" s="46">
        <v>1136.92</v>
      </c>
      <c r="L43" s="44">
        <v>169.26</v>
      </c>
      <c r="M43" s="61">
        <f t="shared" si="1"/>
        <v>0</v>
      </c>
      <c r="P43" s="47"/>
      <c r="Q43" s="47"/>
      <c r="R43" s="49"/>
      <c r="S43" s="47"/>
    </row>
    <row r="44" spans="2:19" ht="15" customHeight="1" x14ac:dyDescent="0.2">
      <c r="B44" s="60">
        <f t="shared" si="5"/>
        <v>264.70999999999998</v>
      </c>
      <c r="C44" s="42">
        <v>271.5</v>
      </c>
      <c r="D44" s="48">
        <v>6.93</v>
      </c>
      <c r="E44" s="61">
        <f t="shared" si="2"/>
        <v>0</v>
      </c>
      <c r="F44" s="69">
        <f t="shared" si="3"/>
        <v>644.80999999999995</v>
      </c>
      <c r="G44" s="43">
        <v>661.78</v>
      </c>
      <c r="H44" s="44">
        <v>59.4</v>
      </c>
      <c r="I44" s="61">
        <f t="shared" si="0"/>
        <v>0</v>
      </c>
      <c r="J44" s="75" t="s">
        <v>57</v>
      </c>
      <c r="K44" s="45">
        <v>1136.92</v>
      </c>
      <c r="L44" s="48"/>
      <c r="M44" s="61">
        <f>IF($F$13&gt;=1136.92,(F13*27%-135.17)*F12,0)</f>
        <v>0</v>
      </c>
      <c r="P44" s="47"/>
      <c r="Q44" s="47"/>
      <c r="R44" s="49"/>
      <c r="S44" s="47"/>
    </row>
    <row r="45" spans="2:19" ht="15" customHeight="1" x14ac:dyDescent="0.2">
      <c r="B45" s="60">
        <f>+C44</f>
        <v>271.5</v>
      </c>
      <c r="C45" s="42">
        <v>278.29000000000002</v>
      </c>
      <c r="D45" s="48">
        <v>7.44</v>
      </c>
      <c r="E45" s="61">
        <f t="shared" si="2"/>
        <v>0</v>
      </c>
      <c r="F45" s="69">
        <f t="shared" si="3"/>
        <v>661.78</v>
      </c>
      <c r="G45" s="43">
        <v>678.75</v>
      </c>
      <c r="H45" s="44">
        <v>62.68</v>
      </c>
      <c r="I45" s="61">
        <f t="shared" si="0"/>
        <v>0</v>
      </c>
      <c r="J45" s="75"/>
      <c r="K45" s="46"/>
      <c r="L45" s="48"/>
      <c r="M45" s="61">
        <f>IF($F$13&gt;J45,IF($F$13&lt;=K45,L45*$F$12,0),0)</f>
        <v>0</v>
      </c>
      <c r="P45" s="47"/>
      <c r="Q45" s="47"/>
      <c r="R45" s="49"/>
      <c r="S45" s="47"/>
    </row>
    <row r="46" spans="2:19" s="22" customFormat="1" ht="15" customHeight="1" x14ac:dyDescent="0.2">
      <c r="B46" s="60"/>
      <c r="C46" s="42"/>
      <c r="D46" s="48"/>
      <c r="E46" s="61">
        <f>SUM(E17:E45)</f>
        <v>0</v>
      </c>
      <c r="F46" s="69"/>
      <c r="G46" s="43"/>
      <c r="H46" s="44"/>
      <c r="I46" s="61">
        <f>SUM(I17:I45)</f>
        <v>0</v>
      </c>
      <c r="J46" s="75"/>
      <c r="K46" s="46"/>
      <c r="L46" s="48"/>
      <c r="M46" s="61">
        <f>SUM(M17:M45)</f>
        <v>0</v>
      </c>
      <c r="P46" s="28"/>
      <c r="Q46" s="28"/>
      <c r="R46" s="28"/>
      <c r="S46" s="28"/>
    </row>
    <row r="47" spans="2:19" s="22" customFormat="1" ht="15" customHeight="1" thickBot="1" x14ac:dyDescent="0.25">
      <c r="B47" s="62"/>
      <c r="C47" s="63"/>
      <c r="D47" s="64"/>
      <c r="E47" s="65">
        <f>+E46+I46+M46</f>
        <v>0</v>
      </c>
      <c r="F47" s="70"/>
      <c r="G47" s="71"/>
      <c r="H47" s="72"/>
      <c r="I47" s="65"/>
      <c r="J47" s="76"/>
      <c r="K47" s="77"/>
      <c r="L47" s="64"/>
      <c r="M47" s="65"/>
      <c r="P47" s="28"/>
      <c r="Q47" s="28"/>
      <c r="R47" s="28"/>
      <c r="S47" s="29"/>
    </row>
    <row r="48" spans="2:19" s="22" customFormat="1" x14ac:dyDescent="0.2">
      <c r="B48" s="23"/>
      <c r="E48" s="24"/>
      <c r="F48" s="25"/>
      <c r="G48" s="25"/>
      <c r="H48" s="26"/>
      <c r="I48" s="24"/>
      <c r="J48" s="27"/>
      <c r="K48" s="27"/>
      <c r="L48" s="27"/>
      <c r="M48" s="24"/>
    </row>
    <row r="49" spans="2:13" s="22" customFormat="1" hidden="1" x14ac:dyDescent="0.2">
      <c r="B49" s="23"/>
      <c r="E49" s="24"/>
      <c r="F49" s="25"/>
      <c r="G49" s="25"/>
      <c r="H49" s="26"/>
      <c r="I49" s="24"/>
      <c r="J49" s="27"/>
      <c r="K49" s="27"/>
      <c r="L49" s="27"/>
      <c r="M49" s="24"/>
    </row>
    <row r="50" spans="2:13" hidden="1" x14ac:dyDescent="0.2">
      <c r="L50" s="41"/>
    </row>
    <row r="51" spans="2:13" hidden="1" x14ac:dyDescent="0.2"/>
    <row r="52" spans="2:13" hidden="1" x14ac:dyDescent="0.2"/>
    <row r="53" spans="2:13" hidden="1" x14ac:dyDescent="0.2"/>
    <row r="54" spans="2:13" hidden="1" x14ac:dyDescent="0.2"/>
    <row r="55" spans="2:13" hidden="1" x14ac:dyDescent="0.2"/>
    <row r="56" spans="2:13" hidden="1" x14ac:dyDescent="0.2">
      <c r="L56" s="50"/>
    </row>
    <row r="57" spans="2:13" hidden="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sheetData>
  <mergeCells count="19">
    <mergeCell ref="J15:K15"/>
    <mergeCell ref="L15:L16"/>
    <mergeCell ref="M15:M16"/>
    <mergeCell ref="B15:C15"/>
    <mergeCell ref="D15:D16"/>
    <mergeCell ref="E15:E16"/>
    <mergeCell ref="F15:G15"/>
    <mergeCell ref="H15:H16"/>
    <mergeCell ref="I15:I16"/>
    <mergeCell ref="B4:H4"/>
    <mergeCell ref="B5:H5"/>
    <mergeCell ref="B6:H6"/>
    <mergeCell ref="B7:H7"/>
    <mergeCell ref="B2:M2"/>
    <mergeCell ref="B8:H8"/>
    <mergeCell ref="B9:H9"/>
    <mergeCell ref="B10:H10"/>
    <mergeCell ref="C13:E13"/>
    <mergeCell ref="C12:E12"/>
  </mergeCells>
  <printOptions horizontalCentered="1"/>
  <pageMargins left="0.39370078740157483" right="0.39370078740157483" top="0.39370078740157483" bottom="0.39370078740157483" header="0.51181102362204722" footer="0.51181102362204722"/>
  <pageSetup scale="70" orientation="landscape" horizontalDpi="4294967292" vertic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 383</vt:lpstr>
      <vt:lpstr>Art. 384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Gateway</dc:creator>
  <cp:lastModifiedBy>Gustavo</cp:lastModifiedBy>
  <cp:lastPrinted>2015-02-06T21:51:41Z</cp:lastPrinted>
  <dcterms:created xsi:type="dcterms:W3CDTF">2010-03-10T22:40:40Z</dcterms:created>
  <dcterms:modified xsi:type="dcterms:W3CDTF">2015-02-06T22:00:35Z</dcterms:modified>
</cp:coreProperties>
</file>